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https://chelanpud.sharepoint.com/sites/LegalHub/2010 to 2013 RR Slice Contract/Files for Slice Product 38/Slice Data/"/>
    </mc:Choice>
  </mc:AlternateContent>
  <xr:revisionPtr revIDLastSave="0" documentId="8_{434BB994-08FA-4EAF-B888-55EFD68615A5}" xr6:coauthVersionLast="47" xr6:coauthVersionMax="47" xr10:uidLastSave="{00000000-0000-0000-0000-000000000000}"/>
  <bookViews>
    <workbookView xWindow="-120" yWindow="-120" windowWidth="19440" windowHeight="15000" xr2:uid="{00000000-000D-0000-FFFF-FFFF00000000}"/>
  </bookViews>
  <sheets>
    <sheet name="Hydro Capacity" sheetId="1" r:id="rId1"/>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FALSE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3</definedName>
    <definedName name="_AtRisk_SimSetting_StdRecalcWithoutRiskStaticPercentile" hidden="1">0.5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91028"/>
  <customWorkbookViews>
    <customWorkbookView name="SteveL - Personal View" guid="{9FA2CEE3-FE6B-4AE0-9D6F-CC11E2A83486}" mergeInterval="0" personalView="1" maximized="1" windowWidth="1020" windowHeight="605" activeSheetId="1"/>
    <customWorkbookView name="willard - Personal View" guid="{A767B7CE-FACE-4E69-9AA9-8F5CD92B0716}" mergeInterval="0" personalView="1" maximized="1" windowWidth="1020" windowHeight="55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2" i="1" l="1"/>
  <c r="C213" i="1"/>
  <c r="C214" i="1"/>
  <c r="C215" i="1"/>
  <c r="C216" i="1"/>
  <c r="C217" i="1"/>
  <c r="C218" i="1"/>
  <c r="C219" i="1"/>
  <c r="C220" i="1"/>
  <c r="C221" i="1"/>
  <c r="C211" i="1"/>
  <c r="J311" i="1"/>
  <c r="P84" i="1" l="1"/>
  <c r="K270" i="1" l="1"/>
  <c r="D292" i="1"/>
  <c r="D291" i="1"/>
  <c r="D290" i="1"/>
  <c r="D289" i="1"/>
  <c r="D288" i="1"/>
  <c r="D287" i="1"/>
  <c r="D286" i="1"/>
  <c r="D285" i="1"/>
  <c r="D283" i="1"/>
  <c r="D284" i="1"/>
  <c r="J312" i="1"/>
  <c r="D323" i="1"/>
  <c r="D324" i="1"/>
  <c r="D325" i="1"/>
  <c r="D322" i="1"/>
  <c r="D312" i="1"/>
  <c r="D313" i="1"/>
  <c r="D314" i="1"/>
  <c r="D315" i="1"/>
  <c r="D316" i="1"/>
  <c r="D317" i="1"/>
  <c r="D318" i="1"/>
  <c r="D319" i="1"/>
  <c r="D320" i="1"/>
  <c r="D321" i="1"/>
  <c r="D311" i="1"/>
  <c r="K413" i="1"/>
  <c r="L137" i="1"/>
  <c r="Q366" i="1"/>
  <c r="Q364" i="1"/>
  <c r="Q365" i="1"/>
  <c r="Q360" i="1"/>
  <c r="Q361" i="1"/>
  <c r="Q362" i="1"/>
  <c r="Q363" i="1"/>
  <c r="Q359" i="1"/>
  <c r="Q356" i="1"/>
  <c r="Q353" i="1"/>
  <c r="Q354" i="1"/>
  <c r="Q355" i="1"/>
  <c r="Q350" i="1"/>
  <c r="Q351" i="1"/>
  <c r="Q352" i="1"/>
  <c r="Q347" i="1"/>
  <c r="Q348" i="1"/>
  <c r="Q349" i="1"/>
  <c r="Q346" i="1"/>
  <c r="H356" i="1"/>
  <c r="H347" i="1"/>
  <c r="H348" i="1"/>
  <c r="H349" i="1"/>
  <c r="H350" i="1"/>
  <c r="H351" i="1"/>
  <c r="H352" i="1"/>
  <c r="H357" i="1" s="1"/>
  <c r="H353" i="1"/>
  <c r="H354" i="1"/>
  <c r="H355" i="1"/>
  <c r="H346" i="1"/>
  <c r="D413" i="1"/>
  <c r="H365" i="1"/>
  <c r="L349" i="1"/>
  <c r="D366" i="1"/>
  <c r="K253" i="1"/>
  <c r="C196" i="1"/>
  <c r="E90" i="1"/>
  <c r="D90" i="1"/>
  <c r="H89" i="1"/>
  <c r="C356" i="1" s="1"/>
  <c r="H88" i="1"/>
  <c r="C355" i="1" s="1"/>
  <c r="H87" i="1"/>
  <c r="C354" i="1"/>
  <c r="H86" i="1"/>
  <c r="C353" i="1" s="1"/>
  <c r="H85" i="1"/>
  <c r="C352" i="1"/>
  <c r="H84" i="1"/>
  <c r="C351" i="1"/>
  <c r="H83" i="1"/>
  <c r="C350" i="1"/>
  <c r="H82" i="1"/>
  <c r="C349" i="1"/>
  <c r="H81" i="1"/>
  <c r="C348" i="1"/>
  <c r="H80" i="1"/>
  <c r="C347" i="1"/>
  <c r="H79" i="1"/>
  <c r="C346" i="1"/>
  <c r="H101" i="1"/>
  <c r="C363" i="1"/>
  <c r="H102" i="1"/>
  <c r="C364" i="1"/>
  <c r="D103" i="1"/>
  <c r="E366" i="1"/>
  <c r="N357" i="1"/>
  <c r="N369" i="1" s="1"/>
  <c r="M357" i="1"/>
  <c r="N367" i="1"/>
  <c r="E357" i="1"/>
  <c r="M367" i="1"/>
  <c r="D357" i="1"/>
  <c r="C270" i="1"/>
  <c r="K273" i="1" s="1"/>
  <c r="M232" i="1"/>
  <c r="M211" i="1"/>
  <c r="M212" i="1"/>
  <c r="M213" i="1"/>
  <c r="M214" i="1"/>
  <c r="M215" i="1"/>
  <c r="M216" i="1"/>
  <c r="M217" i="1"/>
  <c r="M218" i="1"/>
  <c r="M219" i="1"/>
  <c r="M220" i="1"/>
  <c r="M221" i="1"/>
  <c r="E234" i="1"/>
  <c r="E211" i="1"/>
  <c r="E212" i="1"/>
  <c r="E213" i="1"/>
  <c r="E214" i="1"/>
  <c r="E215" i="1"/>
  <c r="E216" i="1"/>
  <c r="E217" i="1"/>
  <c r="E126" i="1"/>
  <c r="E127" i="1"/>
  <c r="E128" i="1"/>
  <c r="E138" i="1" s="1"/>
  <c r="E129" i="1"/>
  <c r="E130" i="1"/>
  <c r="E131" i="1"/>
  <c r="E132" i="1"/>
  <c r="E133" i="1"/>
  <c r="E134" i="1"/>
  <c r="E135" i="1"/>
  <c r="E136" i="1"/>
  <c r="N140" i="1"/>
  <c r="N148" i="1" s="1"/>
  <c r="N141" i="1"/>
  <c r="N142" i="1"/>
  <c r="N143" i="1"/>
  <c r="N144" i="1"/>
  <c r="N145" i="1"/>
  <c r="N146" i="1"/>
  <c r="N147" i="1"/>
  <c r="N134" i="1"/>
  <c r="N137" i="1" s="1"/>
  <c r="C138" i="1"/>
  <c r="N161" i="1"/>
  <c r="N162" i="1"/>
  <c r="N172" i="1" s="1"/>
  <c r="N163" i="1"/>
  <c r="N164" i="1"/>
  <c r="N165" i="1"/>
  <c r="N166" i="1"/>
  <c r="N167" i="1"/>
  <c r="N168" i="1"/>
  <c r="N169" i="1"/>
  <c r="N170" i="1"/>
  <c r="E160" i="1"/>
  <c r="E161" i="1"/>
  <c r="E162" i="1"/>
  <c r="E163" i="1"/>
  <c r="E164" i="1"/>
  <c r="E172" i="1" s="1"/>
  <c r="E165" i="1"/>
  <c r="E166" i="1"/>
  <c r="E167" i="1"/>
  <c r="E168" i="1"/>
  <c r="E169" i="1"/>
  <c r="E170" i="1"/>
  <c r="L89" i="1"/>
  <c r="L101" i="1"/>
  <c r="M89" i="1"/>
  <c r="M101" i="1"/>
  <c r="P93" i="1"/>
  <c r="L359" i="1" s="1"/>
  <c r="P94" i="1"/>
  <c r="L360" i="1" s="1"/>
  <c r="P95" i="1"/>
  <c r="L361" i="1" s="1"/>
  <c r="P96" i="1"/>
  <c r="L362" i="1" s="1"/>
  <c r="P97" i="1"/>
  <c r="L363" i="1" s="1"/>
  <c r="P98" i="1"/>
  <c r="L364" i="1" s="1"/>
  <c r="P99" i="1"/>
  <c r="L365" i="1" s="1"/>
  <c r="P100" i="1"/>
  <c r="L366" i="1" s="1"/>
  <c r="P78" i="1"/>
  <c r="L346" i="1" s="1"/>
  <c r="P79" i="1"/>
  <c r="L347" i="1" s="1"/>
  <c r="P80" i="1"/>
  <c r="L348" i="1" s="1"/>
  <c r="P82" i="1"/>
  <c r="L350" i="1" s="1"/>
  <c r="P83" i="1"/>
  <c r="L351" i="1" s="1"/>
  <c r="L352" i="1"/>
  <c r="P85" i="1"/>
  <c r="L353" i="1" s="1"/>
  <c r="P86" i="1"/>
  <c r="L354" i="1" s="1"/>
  <c r="P87" i="1"/>
  <c r="L355" i="1" s="1"/>
  <c r="P88" i="1"/>
  <c r="L356" i="1" s="1"/>
  <c r="L148" i="1"/>
  <c r="E145" i="1"/>
  <c r="E175" i="1"/>
  <c r="N174" i="1"/>
  <c r="E176" i="1"/>
  <c r="N175" i="1"/>
  <c r="E177" i="1"/>
  <c r="N176" i="1"/>
  <c r="N177" i="1"/>
  <c r="N178" i="1"/>
  <c r="N179" i="1"/>
  <c r="N180" i="1"/>
  <c r="N181" i="1"/>
  <c r="C252" i="1"/>
  <c r="C258" i="1"/>
  <c r="C398" i="1"/>
  <c r="K400" i="1"/>
  <c r="C402" i="1"/>
  <c r="H103" i="1"/>
  <c r="F28" i="1" s="1"/>
  <c r="M369" i="1"/>
  <c r="D368" i="1" s="1"/>
  <c r="C366" i="1"/>
  <c r="C413" i="1" l="1"/>
  <c r="F413" i="1" s="1"/>
  <c r="C139" i="1"/>
  <c r="C357" i="1"/>
  <c r="P101" i="1"/>
  <c r="P103" i="1" s="1"/>
  <c r="M24" i="1" s="1"/>
  <c r="Q367" i="1"/>
  <c r="E222" i="1"/>
  <c r="M237" i="1" s="1"/>
  <c r="P89" i="1"/>
  <c r="P108" i="1" s="1"/>
  <c r="M103" i="1"/>
  <c r="Q357" i="1"/>
  <c r="Q369" i="1" s="1"/>
  <c r="N182" i="1"/>
  <c r="M222" i="1"/>
  <c r="M234" i="1" s="1"/>
  <c r="H90" i="1"/>
  <c r="K258" i="1"/>
  <c r="E368" i="1"/>
  <c r="K403" i="1"/>
  <c r="N149" i="1"/>
  <c r="N183" i="1"/>
  <c r="E180" i="1" s="1"/>
  <c r="L103" i="1"/>
  <c r="L357" i="1"/>
  <c r="L367" i="1"/>
  <c r="F24" i="1" l="1"/>
  <c r="F32" i="1" s="1"/>
  <c r="H107" i="1"/>
  <c r="L369" i="1"/>
  <c r="C368" i="1" s="1"/>
  <c r="L149" i="1"/>
  <c r="L150" i="1"/>
  <c r="E148" i="1" l="1"/>
  <c r="J413" i="1"/>
  <c r="M4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willard</author>
  </authors>
  <commentList>
    <comment ref="A79" authorId="0" shapeId="0" xr:uid="{00000000-0006-0000-0000-000001000000}">
      <text>
        <r>
          <rPr>
            <b/>
            <sz val="8"/>
            <color indexed="81"/>
            <rFont val="Tahoma"/>
            <family val="2"/>
          </rPr>
          <t>Commissioning dates C1: 
Exciters 10/26/1995, 
Transformers 10/18/1996, 
Turbine Runners 3/31/2003, 
Governors 3/31/2003, 
Stator Soleplates 3/31/2003, 
Generator 3/31/2003</t>
        </r>
      </text>
    </comment>
    <comment ref="A80" authorId="0" shapeId="0" xr:uid="{00000000-0006-0000-0000-000002000000}">
      <text>
        <r>
          <rPr>
            <b/>
            <sz val="8"/>
            <color indexed="81"/>
            <rFont val="Tahoma"/>
            <family val="2"/>
          </rPr>
          <t xml:space="preserve"> Commissioning dates C2: 
Exciters 10/29/1996, 
Transformers 10/18/1996, 
Turbine Runners 4/11/1999, 
Governors 4/11/1999, 
Stator Soleplates 4/11/1999, 
Generator 11/22/2003</t>
        </r>
      </text>
    </comment>
    <comment ref="A81" authorId="0" shapeId="0" xr:uid="{00000000-0006-0000-0000-000003000000}">
      <text>
        <r>
          <rPr>
            <b/>
            <sz val="8"/>
            <color indexed="81"/>
            <rFont val="Tahoma"/>
            <family val="2"/>
          </rPr>
          <t xml:space="preserve">Commissioning dates C3: 
Exciters 3/6/1998, 
Transformers 3/9/1998, 
Turbine Runners 3/12/1998, 
Governors 3/12/1998, 
Stator Soleplates 3/12/1998, 
Generator 5/11/2006 </t>
        </r>
      </text>
    </comment>
    <comment ref="A82" authorId="0" shapeId="0" xr:uid="{00000000-0006-0000-0000-000004000000}">
      <text>
        <r>
          <rPr>
            <b/>
            <sz val="8"/>
            <color indexed="81"/>
            <rFont val="Tahoma"/>
            <family val="2"/>
          </rPr>
          <t>Commissioning dates C4: 
Exciters 6/3/1997, 
Transformers 5/27/1997, 
Turbine Runners 5/30/1997, 
Governors 5/30/1997, 
Stator Soleplates 5/30/1997, Generator11/8/2005</t>
        </r>
      </text>
    </comment>
    <comment ref="A83" authorId="0" shapeId="0" xr:uid="{00000000-0006-0000-0000-000005000000}">
      <text>
        <r>
          <rPr>
            <b/>
            <sz val="8"/>
            <color indexed="81"/>
            <rFont val="Tahoma"/>
            <family val="2"/>
          </rPr>
          <t>Commissioning dates C5: 
Exciters 12/18/1996, 
Transformers 12/16/1996, 
Turbine Runners 12/20/1996, 
Governors 12/20/1996, 
Stator Soleplates 12/20/1996, 
Generator 10/30/06</t>
        </r>
      </text>
    </comment>
    <comment ref="A84" authorId="0" shapeId="0" xr:uid="{00000000-0006-0000-0000-000006000000}">
      <text>
        <r>
          <rPr>
            <b/>
            <sz val="8"/>
            <color indexed="81"/>
            <rFont val="Tahoma"/>
            <family val="2"/>
          </rPr>
          <t xml:space="preserve"> Commissioning dates C6: 
Exciters 2/22/1996, 
Transformers 2/10/1996, 
Turbine Runners 2/23/1996, 
Governors 10/7/1997, 
Stator Soleplates 10/7/1997, Generator 5/3/2005</t>
        </r>
      </text>
    </comment>
    <comment ref="A85" authorId="0" shapeId="0" xr:uid="{00000000-0006-0000-0000-000007000000}">
      <text>
        <r>
          <rPr>
            <b/>
            <sz val="8"/>
            <color indexed="81"/>
            <rFont val="Tahoma"/>
            <family val="2"/>
          </rPr>
          <t>Commissioning dates C7: 
Exciters 7/15/1997, 
Transformers 7/7/1996, 
Turbine Runners 7/15/1996, 
Governors 7/15/1996, 
Stator Soleplates 7/15/1996, 
Generator 11/17/2004</t>
        </r>
      </text>
    </comment>
    <comment ref="A86" authorId="0" shapeId="0" xr:uid="{00000000-0006-0000-0000-000008000000}">
      <text>
        <r>
          <rPr>
            <b/>
            <sz val="8"/>
            <color indexed="81"/>
            <rFont val="Tahoma"/>
            <family val="2"/>
          </rPr>
          <t>Commissioning dates C8: 
Exciters 8/30/1995, 
Transformers 3/23/1997, 
Turbine Runners 12/31/1999, 
Governors 12/31/1999, 
Stator Soleplates 12/31/1999,
Generator 12/31/1999
Transformer Upgrade 6/2/2002
Generator Rewind 12/15/2017</t>
        </r>
      </text>
    </comment>
    <comment ref="A87" authorId="0" shapeId="0" xr:uid="{00000000-0006-0000-0000-000009000000}">
      <text>
        <r>
          <rPr>
            <b/>
            <sz val="8"/>
            <color indexed="81"/>
            <rFont val="Tahoma"/>
            <family val="2"/>
          </rPr>
          <t>Commissioning dates C9: 
Exciters 7/26/1995, 
Transformers 12/4/1998, 
Turbine Runners 12/4/1998, 
Governors 12/4/1998, 
Stator Soleplates 12/4/1998, 
Generator 12/4/1998
Transformer Upgrade 7/14/2002
Generator Rewind 4/28/2017</t>
        </r>
      </text>
    </comment>
    <comment ref="A88" authorId="0" shapeId="0" xr:uid="{00000000-0006-0000-0000-00000A000000}">
      <text>
        <r>
          <rPr>
            <b/>
            <sz val="8"/>
            <color indexed="81"/>
            <rFont val="Tahoma"/>
            <family val="2"/>
          </rPr>
          <t>Commissioning dates C10: 
Exciters 6/14/1995, 
Transformers 2/11/2001, 
Turbine Runners 8/5/2001, 
Governors 8/5/2001, 
Stator Soleplates 8/5/2001, 
Generator 8/5/2001,
Transformer Upgrade 4/28/2001
Generator Rewind 11/17/2016</t>
        </r>
      </text>
    </comment>
    <comment ref="A89" authorId="0" shapeId="0" xr:uid="{00000000-0006-0000-0000-00000B000000}">
      <text>
        <r>
          <rPr>
            <b/>
            <sz val="8"/>
            <color indexed="81"/>
            <rFont val="Tahoma"/>
            <family val="2"/>
          </rPr>
          <t>Commissioning dates C11: 
Exciters 5/15/1995, 
Transformers 4/29/2001, 
Turbine Runners 8/18/2002, 
Governors 8/18/2002, 
Stator Soleplates 8/18/2002, 
Generator 8/18/2002,
Transformer Upgrade 4/28/2002
Generator Rewind 8/17/2017</t>
        </r>
      </text>
    </comment>
    <comment ref="D103" authorId="1" shapeId="0" xr:uid="{00000000-0006-0000-0000-00000C000000}">
      <text>
        <r>
          <rPr>
            <b/>
            <sz val="9"/>
            <color indexed="81"/>
            <rFont val="Tahoma"/>
            <family val="2"/>
          </rPr>
          <t>Raised from 2.5 to 2.6 kcfs per WA-DOE 401 Certification # 9389 dated July 16, 2012</t>
        </r>
        <r>
          <rPr>
            <sz val="9"/>
            <color indexed="81"/>
            <rFont val="Tahoma"/>
            <family val="2"/>
          </rPr>
          <t xml:space="preserve">
</t>
        </r>
      </text>
    </comment>
    <comment ref="P108" authorId="1" shapeId="0" xr:uid="{00000000-0006-0000-0000-00000D000000}">
      <text>
        <r>
          <rPr>
            <b/>
            <sz val="9"/>
            <color indexed="81"/>
            <rFont val="Tahoma"/>
            <family val="2"/>
          </rPr>
          <t>FERC Letter 12-5-2012</t>
        </r>
        <r>
          <rPr>
            <sz val="9"/>
            <color indexed="81"/>
            <rFont val="Tahoma"/>
            <family val="2"/>
          </rPr>
          <t xml:space="preserve">
</t>
        </r>
      </text>
    </comment>
    <comment ref="N149" authorId="1" shapeId="0" xr:uid="{00000000-0006-0000-0000-00000E000000}">
      <text>
        <r>
          <rPr>
            <sz val="9"/>
            <color indexed="81"/>
            <rFont val="Tahoma"/>
            <family val="2"/>
          </rPr>
          <t>FERC Order dated 06/09/2011
414,100 kW, effective on June 1, 2003; 
418,600 kW, effective on April 1, 2008; 
414,700 kW, effective on May 16, 2008; 
420,400 kW, effective September 1, 2009;
424,900 kW, effective on June 1, 2010; and 
422,212 kW, effective March 1, 2012, which are the on-line operating dates of the upgraded units B6, B5, B10, B3, B7, and B9, respectively. 
Letter to FERC dated Dec. 5, 2012 reducing B9 to 14.355 and total reduced to 421.255 MW
FERC approved 1-24-2014
FERC Order Oct 12, 2017 removed AWT for total of 420.555
FERC Order Nov 20, 2018 changed rehabed B6 for total of 412.410
FERC Filling Jun 7, 2022 changed rehabbed B4 for total 411.504</t>
        </r>
      </text>
    </comment>
    <comment ref="D259" authorId="1" shapeId="0" xr:uid="{00000000-0006-0000-0000-00000F000000}">
      <text>
        <r>
          <rPr>
            <sz val="9"/>
            <color indexed="81"/>
            <rFont val="Tahoma"/>
            <family val="2"/>
          </rPr>
          <t xml:space="preserve">Raised from 2.5 in July 2012 DOE 401 Water Quality Certification
</t>
        </r>
      </text>
    </comment>
    <comment ref="E363" authorId="1" shapeId="0" xr:uid="{00000000-0006-0000-0000-000010000000}">
      <text>
        <r>
          <rPr>
            <b/>
            <sz val="9"/>
            <color indexed="81"/>
            <rFont val="Tahoma"/>
            <family val="2"/>
          </rPr>
          <t>From revised MWH report 9/7/2011 and modified for max flow of 2.5 kcfs. Will go to from 31.1 to 31.4 &amp; from 30.5 to 30.7 after FERC allows flows to 2.6 kcfs</t>
        </r>
        <r>
          <rPr>
            <sz val="9"/>
            <color indexed="81"/>
            <rFont val="Tahoma"/>
            <family val="2"/>
          </rPr>
          <t xml:space="preserve">
</t>
        </r>
      </text>
    </comment>
  </commentList>
</comments>
</file>

<file path=xl/sharedStrings.xml><?xml version="1.0" encoding="utf-8"?>
<sst xmlns="http://schemas.openxmlformats.org/spreadsheetml/2006/main" count="772" uniqueCount="328">
  <si>
    <r>
      <t>DRAFT - Updated January 22, 2022</t>
    </r>
    <r>
      <rPr>
        <sz val="12"/>
        <rFont val="Times New Roman"/>
        <family val="1"/>
      </rPr>
      <t xml:space="preserve">  Willard</t>
    </r>
  </si>
  <si>
    <t>Capability or Capacity Values For District's Hydro Projects</t>
  </si>
  <si>
    <t>There are several numbers being used to describe the capacity or capability at the Districts hydro plants.  Below is a description of the various ways to calculate the capacity or capability at the plants.  Documentation is also provided, so in the future, a person knows where the numbers came from.  The suggested numbers for Project Capability are described in Section 1. below, realizing that for various reasons, other numbers (other then 1.) described below may need to be used for various activities.  The words capacity and capability generally are used interchangeably.</t>
  </si>
  <si>
    <t>1. Project Capability</t>
  </si>
  <si>
    <t>Generator Nameplate Capacity (see section 2.) will be used rounded to even megawatts.</t>
  </si>
  <si>
    <t>For instance:  Rocky Reach has a generator nameplate capacity of 1,300 mw.</t>
  </si>
  <si>
    <t>If there is a need to use one number, then use the Generator Nameplate Capacity, which is standard in the industry.</t>
  </si>
  <si>
    <t>Please use these numbers in any official documents.</t>
  </si>
  <si>
    <t xml:space="preserve">The 2002 Annual Report has used 1,287 for Rocky Reach and 660 for Rock Island from 1987 to 2002.   This showed a total </t>
  </si>
  <si>
    <t xml:space="preserve">     capability of over 2,000 MW.   The 1,287 and 660 will no longer be used, the numbers below in this section will be used.</t>
  </si>
  <si>
    <t>Because Rocky Reach units C1 through C7 went through a replacement of generators (2003 through 2006),</t>
  </si>
  <si>
    <t xml:space="preserve">     the numbers for Rocky Reach changed with the Generator Nameplate Capacity increasing for each unit.</t>
  </si>
  <si>
    <t>Rock Island numbers for Powerhouse 1 may change when units are rehabbed, starting around 2008.</t>
  </si>
  <si>
    <t>RR &amp; RI numbers will not change when the Attraction Water Turbines are installed, because of round off to whole MWH.</t>
  </si>
  <si>
    <t>ROUNDED TO EVEN MW, IF YOU WANT MORE DECIMAL PLACES SEE SECTION 2</t>
  </si>
  <si>
    <t>Rocky Reach</t>
  </si>
  <si>
    <t>Nov 2006</t>
  </si>
  <si>
    <t>Rock Island</t>
  </si>
  <si>
    <t>Oct 2009</t>
  </si>
  <si>
    <t>Generator Nameplate Capacity</t>
  </si>
  <si>
    <t>MW</t>
  </si>
  <si>
    <t>Lake Chelan</t>
  </si>
  <si>
    <t>May 2010</t>
  </si>
  <si>
    <t>Totals (Generator Nameplate Capacity)</t>
  </si>
  <si>
    <t>Changes made:</t>
  </si>
  <si>
    <t xml:space="preserve">5/10/2011 : </t>
  </si>
  <si>
    <t>Updated RI Nameplate for B3</t>
  </si>
  <si>
    <t>Updated RI Installed Capacity (Letter to FERC Apr 6, 2011)</t>
  </si>
  <si>
    <t xml:space="preserve">6/16/2011 : </t>
  </si>
  <si>
    <t>Changed Nameplate flows in section 2 &amp; added max flows to Section 8 &amp; Added Section 11 Grand Coulee contract</t>
  </si>
  <si>
    <t xml:space="preserve">9/29/2011 : </t>
  </si>
  <si>
    <t>Added dates to Best gate changes at RI, Changed EIA-860 numbers for MVAR at RI</t>
  </si>
  <si>
    <t xml:space="preserve">1/7/2012 : </t>
  </si>
  <si>
    <t>Section 8: Changed EIA-860 net numbers for Lake Chelan</t>
  </si>
  <si>
    <t xml:space="preserve">4/18/2012 : </t>
  </si>
  <si>
    <t>Section 2: Changed the unit flow for RR to maximum flow &amp; Section 7: added individual units</t>
  </si>
  <si>
    <t xml:space="preserve">12/13/2012 : </t>
  </si>
  <si>
    <t>Section 2: Updated Rehabbed B9 Turbine HP, Section 3A: B9 Best Gate HP &amp; MW, Section 8: change to 20 Mvar for A-1 &amp; A-2</t>
  </si>
  <si>
    <t xml:space="preserve">2/8/2013 : </t>
  </si>
  <si>
    <t>Section 8: Revised B9-B10 EIA-860 numbers &amp; EIA-860 MVAR</t>
  </si>
  <si>
    <t xml:space="preserve">3/28/2013 : </t>
  </si>
  <si>
    <t>Section 5: Revised C8-11 Overload Capacity</t>
  </si>
  <si>
    <t xml:space="preserve">6/11/2013 : </t>
  </si>
  <si>
    <t>Section 2: Revised B-9 Head &amp; Flow</t>
  </si>
  <si>
    <t xml:space="preserve">1/8/2014 : </t>
  </si>
  <si>
    <t>Added a section 7a &amp; 7b</t>
  </si>
  <si>
    <t xml:space="preserve">2/9/2015 : </t>
  </si>
  <si>
    <t>Section 2: Updated RI Max Flows</t>
  </si>
  <si>
    <t xml:space="preserve">5/18/2015 : </t>
  </si>
  <si>
    <t xml:space="preserve">2/16/2016 : </t>
  </si>
  <si>
    <t>Section 7b: Updated RI Capacity due to # of RI1 units unavailable effect on Wanapum Encroachment</t>
  </si>
  <si>
    <t xml:space="preserve">3/3/2016 : </t>
  </si>
  <si>
    <t xml:space="preserve">Section 6-7: Updated RR &amp;  RI Capacity </t>
  </si>
  <si>
    <t xml:space="preserve">5/26/2016 : </t>
  </si>
  <si>
    <t xml:space="preserve">Section 7b: Updated RI Capacity </t>
  </si>
  <si>
    <t xml:space="preserve">10/16/2017 : </t>
  </si>
  <si>
    <t>Section 2 &amp; 3a: Updated RR &amp; RI Installed Capacity Removed AWT</t>
  </si>
  <si>
    <t xml:space="preserve">6/6/2018 : </t>
  </si>
  <si>
    <t>Section 7b: Updated RI Capacity Calculation</t>
  </si>
  <si>
    <t xml:space="preserve">9/23/2019 : </t>
  </si>
  <si>
    <t>Section 7b: Updated RI Installed Capacity B6</t>
  </si>
  <si>
    <t xml:space="preserve">12/12/2022 : </t>
  </si>
  <si>
    <t>Section 2: Updated C8-C11 Nameplate Capacity &amp; B4 Capacity</t>
  </si>
  <si>
    <t>2. Generator Nameplate Capacity</t>
  </si>
  <si>
    <t>This is the rating provided by the manufacturer and stamped on a plate on the generator.</t>
  </si>
  <si>
    <t>Usually the rating is given as MVA (Mega Volt Amperes) along with a PF (Power Factor).</t>
  </si>
  <si>
    <t>The MVA times the PF gives the MW (Mega Watt)  Generator Nameplate Capacity.</t>
  </si>
  <si>
    <t>This is different then the Turbine Nameplate Rating that is usually defined in horsepower.</t>
  </si>
  <si>
    <t>The Maximum Generator Nameplate Capacity is reported to FERC annually on Form EIA-860</t>
  </si>
  <si>
    <t>The Total Maximum Generator Nameplate Capacity  is reported to FERC annually  on Form EIA-412.</t>
  </si>
  <si>
    <t>Rock Island maximum flow  from July 2009 study adjusted to a 34.5 gross head which occurs when maximum flow through all units.</t>
  </si>
  <si>
    <t>Rock Island 2 flow approximately 18.3 kcfs per unit if cavitation limits are off.</t>
  </si>
  <si>
    <t>Turbine blades welded for B1 @ 75%; B2 @ 77%; B3 &amp; B4 @ 85%; B5 through B7 @ 100% blade tilt.</t>
  </si>
  <si>
    <t>Also shown are the future Attraction Water Turbines (AWT) with projected operation not known. (Removed Oct 12, 2017)</t>
  </si>
  <si>
    <t>34.5 ft</t>
  </si>
  <si>
    <t>84 ft</t>
  </si>
  <si>
    <t>Head</t>
  </si>
  <si>
    <t>Rated</t>
  </si>
  <si>
    <t>@217 kcfs</t>
  </si>
  <si>
    <t>@201 kcfs</t>
  </si>
  <si>
    <t>Gross</t>
  </si>
  <si>
    <t>Max</t>
  </si>
  <si>
    <t>Net</t>
  </si>
  <si>
    <t>Flow</t>
  </si>
  <si>
    <t>Turbine</t>
  </si>
  <si>
    <t>Gen.</t>
  </si>
  <si>
    <t>Rock Island 1</t>
  </si>
  <si>
    <t>Feet</t>
  </si>
  <si>
    <t>KCFS</t>
  </si>
  <si>
    <t>HP</t>
  </si>
  <si>
    <t>MVA</t>
  </si>
  <si>
    <t>PF</t>
  </si>
  <si>
    <t>Rehab</t>
  </si>
  <si>
    <t>B-HU</t>
  </si>
  <si>
    <t>C-1</t>
  </si>
  <si>
    <t>B-1</t>
  </si>
  <si>
    <t>C-2</t>
  </si>
  <si>
    <t>B-2</t>
  </si>
  <si>
    <t>C-3</t>
  </si>
  <si>
    <t>B-3</t>
  </si>
  <si>
    <t>C-4</t>
  </si>
  <si>
    <t>B-4</t>
  </si>
  <si>
    <t>C-5</t>
  </si>
  <si>
    <t>B-5</t>
  </si>
  <si>
    <t>C-6</t>
  </si>
  <si>
    <t>B-6</t>
  </si>
  <si>
    <t>C-7</t>
  </si>
  <si>
    <t>B-7</t>
  </si>
  <si>
    <t>C-8</t>
  </si>
  <si>
    <t>B-8</t>
  </si>
  <si>
    <t>C-9</t>
  </si>
  <si>
    <t>B-9</t>
  </si>
  <si>
    <t>11-17-2016</t>
  </si>
  <si>
    <t>C-10</t>
  </si>
  <si>
    <t>B-10</t>
  </si>
  <si>
    <t>C-11</t>
  </si>
  <si>
    <t>Total</t>
  </si>
  <si>
    <t>Rock Island 2</t>
  </si>
  <si>
    <t>Rated Flow C1-C7 (16.1 kcfs) &amp; C8-C11 (17.2 kcfs)</t>
  </si>
  <si>
    <t>U-1</t>
  </si>
  <si>
    <t>U-2</t>
  </si>
  <si>
    <t>U-3</t>
  </si>
  <si>
    <t>U-4</t>
  </si>
  <si>
    <t>U-5</t>
  </si>
  <si>
    <t>U-6</t>
  </si>
  <si>
    <t>U-7</t>
  </si>
  <si>
    <t>U-8</t>
  </si>
  <si>
    <t>A-1</t>
  </si>
  <si>
    <t>A-2</t>
  </si>
  <si>
    <t>RI1 &amp; RI2</t>
  </si>
  <si>
    <t>Project Totals</t>
  </si>
  <si>
    <t>FERC TOTAL</t>
  </si>
  <si>
    <t>(Minus B-HU )</t>
  </si>
  <si>
    <t>3A. Current Installed Capacity  -  Using Best Gate for Determining FERC Annual Charges</t>
  </si>
  <si>
    <t xml:space="preserve">FERC in 1995 (FERC order 576) allowed utilities to submit the turbine's most efficient point (Best Gate) for determining size at rated head. </t>
  </si>
  <si>
    <t>Rocky Reach FERC Exibit A filling 3-31-2007</t>
  </si>
  <si>
    <t>Lake Chelan change by FERC letter 9-30-2010, 53.6 mw on 1-23-2010 &amp; 59.2 mw on 4-30-2010</t>
  </si>
  <si>
    <t>Rock Island changes to B3, B5, B6, B7, &amp; B10 letter to FERC Apr 6, 2011 &amp; letter from FERC June 9, 2011</t>
  </si>
  <si>
    <t>Rock Island changes to B9 with letter to FERC  on Dec. 5, 2012</t>
  </si>
  <si>
    <t>Rock Island changes to B4 with letter to FERC  on Dec. 7, 2022</t>
  </si>
  <si>
    <t>FERC</t>
  </si>
  <si>
    <t>Amendment</t>
  </si>
  <si>
    <t>Conv.</t>
  </si>
  <si>
    <t>Change</t>
  </si>
  <si>
    <t>--</t>
  </si>
  <si>
    <t>Generator Limited</t>
  </si>
  <si>
    <t>9/22/2004</t>
  </si>
  <si>
    <t>6/9/2011</t>
  </si>
  <si>
    <t>6/7/2022</t>
  </si>
  <si>
    <t>Runners Fixed</t>
  </si>
  <si>
    <t>11/20/2018</t>
  </si>
  <si>
    <t>1/24/2014</t>
  </si>
  <si>
    <t>Total Rocky Reach</t>
  </si>
  <si>
    <t>FERC Plant Maximum Flow</t>
  </si>
  <si>
    <t>RR</t>
  </si>
  <si>
    <t>kcfs</t>
  </si>
  <si>
    <t>RI</t>
  </si>
  <si>
    <t>1/23/2010</t>
  </si>
  <si>
    <t>LC</t>
  </si>
  <si>
    <t>10/31/2010</t>
  </si>
  <si>
    <t>Total Rock Island</t>
  </si>
  <si>
    <t>3B. Old Installed Capacity (pre-2004) -  Used for Determining FERC Annual Charges</t>
  </si>
  <si>
    <t>FERC approved BEST GATE Calculation in 2004, Therefore these numbers were used before the change.</t>
  </si>
  <si>
    <t>Most of the time it is the same number as Generator Nameplate Rating (except for Rocky Reach)</t>
  </si>
  <si>
    <t>The new generators being installed at Rocky Reach (2003-2007) will not affect this number (they are turbine limited).</t>
  </si>
  <si>
    <t>Note, the House unit at Rock Island is not in the total.</t>
  </si>
  <si>
    <t>Rocky Reach Attraction Water Turbine is a 774 kW unit, with the FERC application rounded to 800 kW.</t>
  </si>
  <si>
    <t>HP/MVA</t>
  </si>
  <si>
    <t>Conv/PF</t>
  </si>
  <si>
    <t>Turbine Limited</t>
  </si>
  <si>
    <t>AWT</t>
  </si>
  <si>
    <t>4. Dependable Capacity  -  FERC Required Number for License Applications</t>
  </si>
  <si>
    <t>This is a non-defined term that FERC requires in license applications.   It is up to the licensee to calculate.</t>
  </si>
  <si>
    <t>In general it is usually calculated for how long and high can the plant generate, when the utility has it's highest peak load.</t>
  </si>
  <si>
    <t>For 4 hours, Based on lowest flow of 82 KCFS in highest demand months Jan-Feb &amp; 4 foot pond</t>
  </si>
  <si>
    <t>From RI License application, with an encroached tailwater. (Wanapum encr. averages 70 MWH)</t>
  </si>
  <si>
    <t>Based on average elevation of 1090 in Jan. for 62 plus 4 MW of RR Encroachment.</t>
  </si>
  <si>
    <t>In 2006 there has been an effort to standardize the calculation of dependable capacity in the Northwest.</t>
  </si>
  <si>
    <t>Therefore these numbers may change.</t>
  </si>
  <si>
    <t>5.  Continuous Overload Capability</t>
  </si>
  <si>
    <t>This is what each unit can continuously generate at its maximum at either nameplate or overloaded condition.</t>
  </si>
  <si>
    <t>Generation at these levels goes beyond the manufacturer's guaranteed nameplate ratings for some units.</t>
  </si>
  <si>
    <t>Conditions have to be perfect and there would need to be a very high gross head.</t>
  </si>
  <si>
    <t>Attraction Water Turbines are not included because of the size (RR-0.8 &amp; RI-0.7).</t>
  </si>
  <si>
    <t>After Feb. 2007</t>
  </si>
  <si>
    <t>Maximum</t>
  </si>
  <si>
    <t>One Unit</t>
  </si>
  <si>
    <t>Running</t>
  </si>
  <si>
    <t>6. Hourly Coordination Maximum Capacity with Encroachments</t>
  </si>
  <si>
    <t>This is the maximum switchyard generation that has been attained by the project, including any encroachments.</t>
  </si>
  <si>
    <t>With full ponds at project and downstream project</t>
  </si>
  <si>
    <t>This capacity will decrease at RR &amp; RI for flows above 201 kcfs &amp; 217 kcfs</t>
  </si>
  <si>
    <t xml:space="preserve">5/21/2007  @ 16:20 </t>
  </si>
  <si>
    <t>RI1 Generation (Rehabed B9 added 2)</t>
  </si>
  <si>
    <t>Addition for HW to 707</t>
  </si>
  <si>
    <t>7/8/09 Capacity Study</t>
  </si>
  <si>
    <t>RI2 Generation</t>
  </si>
  <si>
    <t>RI Encroachment</t>
  </si>
  <si>
    <t>RI-1 Wanapum Encr.</t>
  </si>
  <si>
    <t>Lake Chelan Encr.</t>
  </si>
  <si>
    <t>RI-2 Wanapum Encr.</t>
  </si>
  <si>
    <t>RR Encroachment</t>
  </si>
  <si>
    <t>Maximum Flow</t>
  </si>
  <si>
    <t>KCFS 84 ft Gross Head</t>
  </si>
  <si>
    <t>Revised 10-14-09 due to rehabbed units B3 &amp; B10</t>
  </si>
  <si>
    <t>Note:</t>
  </si>
  <si>
    <t>PNUCC re-regulated shows RR capability at 1,242</t>
  </si>
  <si>
    <t>KCFS 7-6-99 @ 01:00 34.5 Gross Head</t>
  </si>
  <si>
    <t>RI2 140 kcfs, RI1 76.7 kcfs</t>
  </si>
  <si>
    <t>Wanapum @ 570</t>
  </si>
  <si>
    <t>TW 578.5</t>
  </si>
  <si>
    <t xml:space="preserve">KCFS </t>
  </si>
  <si>
    <t>*See Section 8 for individual units (WECC Net Capacity MW)</t>
  </si>
  <si>
    <t>7. Hourly Coordination Maximum Capacity without Encroachments</t>
  </si>
  <si>
    <t>Maximum generation at the switchyards disregarding encroachments</t>
  </si>
  <si>
    <t>RI1</t>
  </si>
  <si>
    <t>RI2</t>
  </si>
  <si>
    <t>Revised 10-14-09, rehabbed units B3, B9, &amp; B10</t>
  </si>
  <si>
    <t>C1-C7 (105 MW) &amp; C8-C11 (130 MW) = 1,255 MW</t>
  </si>
  <si>
    <t>B1-B4 (15) + B5-B8 (17) + B9-B10 (19) + U1-U8 (42) = 502 MW</t>
  </si>
  <si>
    <t>*See Section 8 for individual units (Net EIA-860 MW))</t>
  </si>
  <si>
    <t>7a. Rocky Reach Hourly Coordination Maximum Capacity without Encroachments</t>
  </si>
  <si>
    <t>At 201 kcfs assume RI-RR Encroachment around 26 mw</t>
  </si>
  <si>
    <t>At 201 kcfs assume Lake Chelan Encroachment around 3 mw</t>
  </si>
  <si>
    <t>River</t>
  </si>
  <si>
    <t>Capability</t>
  </si>
  <si>
    <t>W/ Encroach.</t>
  </si>
  <si>
    <t>C1-C7</t>
  </si>
  <si>
    <t>C8-C11</t>
  </si>
  <si>
    <t>mw</t>
  </si>
  <si>
    <t>with Encroachments</t>
  </si>
  <si>
    <t>For Units Unavailable and project flows are below 201 kcfs:</t>
  </si>
  <si>
    <t>For C1-C7 reduce total by 95 MW</t>
  </si>
  <si>
    <t>Fore C8-C11 reduce total by 118 MW</t>
  </si>
  <si>
    <t xml:space="preserve">Apply a 15 mw per ft GH factor to Maximum Capability </t>
  </si>
  <si>
    <t>Optimum GH = 707 - 0.00004877*(Flow)^2 + 0.04685121*Flow + 611.61136573</t>
  </si>
  <si>
    <t>Feet Difference = Current GH - Optimum GH</t>
  </si>
  <si>
    <t>MAX CAP = MAX CAP + 15 * Feet Difference</t>
  </si>
  <si>
    <t>Apply a RI_RR Encroachment factor to Max Cap</t>
  </si>
  <si>
    <t>RI_RR_Enc Offset = 26 - Current RI_RR_Enc</t>
  </si>
  <si>
    <t>MAX CAP = MAX CAP + RI_RR_Enc Offset</t>
  </si>
  <si>
    <t>Highest Instantaneous Generation at Switchyard</t>
  </si>
  <si>
    <t>5-21-2007 @ 16:20</t>
  </si>
  <si>
    <t>Highest Instantaneous Generation at Switchyard if HW was at 707</t>
  </si>
  <si>
    <t>84 ft Head &amp; 201 kcfs</t>
  </si>
  <si>
    <t>Highest Instantaneous Generation at the Units</t>
  </si>
  <si>
    <t>Highest Instantaneous Generation at the Units if HW was 707</t>
  </si>
  <si>
    <t>7b. Rock Island Hourly Coordination Maximum Capacity without Encroachments</t>
  </si>
  <si>
    <t>At 217 kcfs assume Wanapum Encroachment around 95 mw</t>
  </si>
  <si>
    <t>At 217 kcfs assume RR Encroachment around 26 mw</t>
  </si>
  <si>
    <t>B1-B4</t>
  </si>
  <si>
    <t>B5,B7,B8</t>
  </si>
  <si>
    <t>B6,B9,B10</t>
  </si>
  <si>
    <t>U1-U8</t>
  </si>
  <si>
    <t>Totals</t>
  </si>
  <si>
    <t>@ 34.5' head &amp; Wanapum @ 571.5</t>
  </si>
  <si>
    <t>For Units Unavailable:</t>
  </si>
  <si>
    <t>Reduce MAX CAP for B1-B4 by 12 MW</t>
  </si>
  <si>
    <t>Reduce MAX CAP for B5-B10 by 15 MW</t>
  </si>
  <si>
    <t>Reduce MAX CAP for U1-U8 by 39 MW</t>
  </si>
  <si>
    <t>Apply a 10 mw per ft GH factor to Maximum Capability; While 6 RI1 units unavailable</t>
  </si>
  <si>
    <t>Delta GH = (RI HW - 613) + (573.5 - TWS)</t>
  </si>
  <si>
    <t>(Revised May 2018)</t>
  </si>
  <si>
    <t>MAX CAP = MAX CAP + (Delta GH * 10 MW)</t>
  </si>
  <si>
    <t>Apply a Wanapum Encroachment (WanEnc) factor to Max Cap</t>
  </si>
  <si>
    <t>Change in WanEnc Delta = 5.2 * (571.5 - Wan HW)</t>
  </si>
  <si>
    <t>MaxWanEnc = 95 - 3 * # of RI1 Units Unavailable</t>
  </si>
  <si>
    <t>WanEnc Offset = MaxWanEnc - Current WanEnc - WanEnc Delta</t>
  </si>
  <si>
    <t>If RI Total Flow &gt; 90 kcfs then WanEncOffset = 0</t>
  </si>
  <si>
    <t>MAX CAP = MAX CAP + WanEnc Offset</t>
  </si>
  <si>
    <t>Highest Hourly Generation at Switchyard</t>
  </si>
  <si>
    <t>4-21-2000 @ EOH 01:00</t>
  </si>
  <si>
    <t>With RI And Wanapum Full Ponds</t>
  </si>
  <si>
    <t>Previous number used between 9-10-07 &amp; Nov 2009</t>
  </si>
  <si>
    <t>July 8, 2009 Plant Capacity Study</t>
  </si>
  <si>
    <t>7/8/2009 with Wanapum at 570'</t>
  </si>
  <si>
    <t>Rehabbed B9</t>
  </si>
  <si>
    <t>8. Maximum Capacity for WECC and EIA-860 Reports</t>
  </si>
  <si>
    <t>For the WECC report the Unit Capacity that can be used at the project which includes Encroachment.</t>
  </si>
  <si>
    <t>For the EIA-860 report the Unit Capacity that can be used at the project which excludes Encroachment.</t>
  </si>
  <si>
    <t>The numbers are the same for  Winter Net Capacity or Summer Net Capacity.</t>
  </si>
  <si>
    <t>WECC</t>
  </si>
  <si>
    <t>EIA-860</t>
  </si>
  <si>
    <t>@ Low Head</t>
  </si>
  <si>
    <t>@ 201</t>
  </si>
  <si>
    <t>@ 217</t>
  </si>
  <si>
    <t>Nameplate</t>
  </si>
  <si>
    <t>Capacity</t>
  </si>
  <si>
    <t>MVAR</t>
  </si>
  <si>
    <t>Unit</t>
  </si>
  <si>
    <t>Absorption</t>
  </si>
  <si>
    <t>Output</t>
  </si>
  <si>
    <t>-20</t>
  </si>
  <si>
    <t>+35</t>
  </si>
  <si>
    <t>-3</t>
  </si>
  <si>
    <t>+10</t>
  </si>
  <si>
    <t>-5</t>
  </si>
  <si>
    <t>@385 ft</t>
  </si>
  <si>
    <t>Net EIA-860</t>
  </si>
  <si>
    <t>-5.4</t>
  </si>
  <si>
    <t>+20</t>
  </si>
  <si>
    <t>@ 2.56</t>
  </si>
  <si>
    <t>-10</t>
  </si>
  <si>
    <t>Encroachment</t>
  </si>
  <si>
    <t>Total Lake Chelan</t>
  </si>
  <si>
    <t>9. Project Capability or Capacity with regard to Canadian Entitlement Allocation</t>
  </si>
  <si>
    <t>Canadian Entitlement Allocation (CEA-EA)</t>
  </si>
  <si>
    <t>During the High Load Hours (HLH), there is a CEA-EA obligation of Rocky Reach 68 MW and Rock Island 33 MW.</t>
  </si>
  <si>
    <t>The Participants of RR &amp; RI have an obligation to deliver their percentage share to BPA, who then delivers to BC Hydro.</t>
  </si>
  <si>
    <t>10. Pre-Encroached Plant Capability</t>
  </si>
  <si>
    <t>This is the capability that could be realized if there was no encroachment from the downstream plant.</t>
  </si>
  <si>
    <t>For Rock Island this can be calculated based on A) the tables in the Wanapum encroachment agreement,</t>
  </si>
  <si>
    <t xml:space="preserve">     or, B) using the maximum generation numbers and adding to them (they will be different but close).</t>
  </si>
  <si>
    <t>The reason the Rock Island number is larger then previous numbers described, is that 1/2 of the Wanapum</t>
  </si>
  <si>
    <t xml:space="preserve">     encroachment on Rock Island Powerhouse 2 is normally lost.</t>
  </si>
  <si>
    <t>For Lake Chelan it can be based on highest observable generation plus Rocky Reach encroachment.</t>
  </si>
  <si>
    <t xml:space="preserve">For Rocky Reach the number would be the same as the maximum generation with encroachments, </t>
  </si>
  <si>
    <t xml:space="preserve">     without the Lake Chelan Encroachment.</t>
  </si>
  <si>
    <t>RI1 Generation</t>
  </si>
  <si>
    <t>4/21/2000  EOH 01:00</t>
  </si>
  <si>
    <t>Other 1/2 of RI-2 Wan. Encr.</t>
  </si>
  <si>
    <t>MW @ 215 kcfs</t>
  </si>
  <si>
    <t>11. Installed Capacities for Columbia Basin Debris Control (Grand Coulee)</t>
  </si>
  <si>
    <t>These are the numbers used for allocating Garand Coulee costs for removing debris in the river.</t>
  </si>
  <si>
    <t>These should be the same numbers as section 3A with the AWT removed</t>
  </si>
  <si>
    <t>Minus</t>
  </si>
  <si>
    <t>3A.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</si>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</sst>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00"/>
    <numFmt numFmtId="168" formatCode="mm/dd/yy;@"/>
    <numFmt numFmtId="169" formatCode="0.00000000000000"/>
  </numFmts>
  <fonts count="22" x14ac:knownFonts="1">
    <font>
      <sz val="10"/>
      <name val="Times New Roman"/>
    </font>
    <font>
      <sz val="10"/>
      <name val="Times New Roman"/>
      <family val="1"/>
    </font>
    <font>
      <u/>
      <sz val="10"/>
      <name val="Times New Roman"/>
      <family val="1"/>
    </font>
    <font>
      <b/>
      <sz val="10"/>
      <name val="Times New Roman"/>
      <family val="1"/>
    </font>
    <font>
      <sz val="8"/>
      <name val="Times New Roman"/>
      <family val="1"/>
    </font>
    <font>
      <b/>
      <u/>
      <sz val="10"/>
      <name val="Times New Roman"/>
      <family val="1"/>
    </font>
    <font>
      <sz val="12"/>
      <name val="Times New Roman"/>
      <family val="1"/>
    </font>
    <font>
      <b/>
      <sz val="18"/>
      <name val="Times New Roman"/>
      <family val="1"/>
    </font>
    <font>
      <b/>
      <u/>
      <sz val="14"/>
      <name val="Times New Roman"/>
      <family val="1"/>
    </font>
    <font>
      <sz val="10"/>
      <color indexed="10"/>
      <name val="Times New Roman"/>
      <family val="1"/>
    </font>
    <font>
      <u/>
      <sz val="8"/>
      <name val="Times New Roman"/>
      <family val="1"/>
    </font>
    <font>
      <sz val="12"/>
      <color indexed="10"/>
      <name val="Times New Roman"/>
      <family val="1"/>
    </font>
    <font>
      <sz val="7"/>
      <name val="Times New Roman"/>
      <family val="1"/>
    </font>
    <font>
      <sz val="9"/>
      <name val="Times New Roman"/>
      <family val="1"/>
    </font>
    <font>
      <b/>
      <sz val="8"/>
      <color indexed="81"/>
      <name val="Tahoma"/>
      <family val="2"/>
    </font>
    <font>
      <b/>
      <sz val="9"/>
      <name val="Times New Roman"/>
      <family val="1"/>
    </font>
    <font>
      <b/>
      <sz val="12"/>
      <name val="Times New Roman"/>
      <family val="1"/>
    </font>
    <font>
      <sz val="9"/>
      <color indexed="81"/>
      <name val="Tahoma"/>
      <family val="2"/>
    </font>
    <font>
      <b/>
      <sz val="9"/>
      <color indexed="81"/>
      <name val="Tahoma"/>
      <family val="2"/>
    </font>
    <font>
      <b/>
      <u/>
      <sz val="12"/>
      <name val="Times New Roman"/>
      <family val="1"/>
    </font>
    <font>
      <u/>
      <sz val="10"/>
      <name val="Arial"/>
      <family val="2"/>
    </font>
    <font>
      <sz val="10"/>
      <color rgb="FF7030A0"/>
      <name val="Times New Roman"/>
      <family val="1"/>
    </font>
  </fonts>
  <fills count="2">
    <fill>
      <patternFill patternType="none"/>
    </fill>
    <fill>
      <patternFill patternType="gray125"/>
    </fill>
  </fills>
  <borders count="7">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17">
    <xf numFmtId="0" fontId="0" fillId="0" borderId="0" xfId="0"/>
    <xf numFmtId="0" fontId="0" fillId="0" borderId="0" xfId="0" applyAlignment="1">
      <alignment horizontal="right"/>
    </xf>
    <xf numFmtId="0" fontId="0" fillId="0" borderId="1" xfId="0" applyBorder="1"/>
    <xf numFmtId="2" fontId="0" fillId="0" borderId="0" xfId="0" applyNumberFormat="1"/>
    <xf numFmtId="0" fontId="2" fillId="0" borderId="0" xfId="0" applyFont="1" applyAlignment="1">
      <alignment horizontal="right"/>
    </xf>
    <xf numFmtId="0" fontId="3" fillId="0" borderId="2" xfId="0" applyFont="1" applyBorder="1"/>
    <xf numFmtId="2" fontId="3" fillId="0" borderId="2" xfId="0" applyNumberFormat="1" applyFont="1" applyBorder="1"/>
    <xf numFmtId="0" fontId="3" fillId="0" borderId="0" xfId="0" applyFont="1" applyAlignment="1">
      <alignment horizontal="center"/>
    </xf>
    <xf numFmtId="3" fontId="0" fillId="0" borderId="0" xfId="0" applyNumberFormat="1"/>
    <xf numFmtId="0" fontId="0" fillId="0" borderId="0" xfId="0" quotePrefix="1" applyAlignment="1">
      <alignment horizontal="right"/>
    </xf>
    <xf numFmtId="3" fontId="3" fillId="0" borderId="2" xfId="0" applyNumberFormat="1" applyFont="1" applyBorder="1"/>
    <xf numFmtId="0" fontId="3" fillId="0" borderId="0" xfId="0" applyFont="1"/>
    <xf numFmtId="22" fontId="0" fillId="0" borderId="0" xfId="0" applyNumberFormat="1"/>
    <xf numFmtId="164" fontId="3" fillId="0" borderId="2" xfId="0" applyNumberFormat="1" applyFont="1" applyBorder="1"/>
    <xf numFmtId="165" fontId="0" fillId="0" borderId="0" xfId="0" applyNumberFormat="1"/>
    <xf numFmtId="164" fontId="3" fillId="0" borderId="0" xfId="0" applyNumberFormat="1" applyFont="1"/>
    <xf numFmtId="0" fontId="3" fillId="0" borderId="0" xfId="0" applyFont="1" applyAlignment="1">
      <alignment horizontal="right"/>
    </xf>
    <xf numFmtId="22" fontId="0" fillId="0" borderId="0" xfId="0" quotePrefix="1" applyNumberFormat="1" applyAlignment="1">
      <alignment horizontal="right"/>
    </xf>
    <xf numFmtId="0" fontId="3" fillId="0" borderId="0" xfId="0" applyFont="1" applyAlignment="1">
      <alignment horizontal="left"/>
    </xf>
    <xf numFmtId="0" fontId="5" fillId="0" borderId="0" xfId="0" applyFont="1" applyAlignment="1">
      <alignment horizontal="right"/>
    </xf>
    <xf numFmtId="3" fontId="3" fillId="0" borderId="0" xfId="0" applyNumberFormat="1" applyFont="1"/>
    <xf numFmtId="22" fontId="0" fillId="0" borderId="0" xfId="0" quotePrefix="1" applyNumberFormat="1"/>
    <xf numFmtId="4" fontId="3" fillId="0" borderId="2" xfId="0" applyNumberFormat="1" applyFont="1" applyBorder="1"/>
    <xf numFmtId="0" fontId="0" fillId="0" borderId="0" xfId="0" applyAlignment="1">
      <alignment horizontal="left"/>
    </xf>
    <xf numFmtId="3" fontId="3" fillId="0" borderId="2" xfId="0" applyNumberFormat="1" applyFont="1" applyBorder="1" applyAlignment="1">
      <alignment horizontal="right"/>
    </xf>
    <xf numFmtId="165" fontId="0" fillId="0" borderId="0" xfId="0" quotePrefix="1" applyNumberFormat="1" applyAlignment="1">
      <alignment horizontal="right"/>
    </xf>
    <xf numFmtId="165" fontId="3" fillId="0" borderId="0" xfId="0" applyNumberFormat="1" applyFont="1" applyAlignment="1">
      <alignment horizontal="right"/>
    </xf>
    <xf numFmtId="0" fontId="7" fillId="0" borderId="0" xfId="0" applyFont="1"/>
    <xf numFmtId="165" fontId="3" fillId="0" borderId="2" xfId="0" applyNumberFormat="1" applyFont="1" applyBorder="1"/>
    <xf numFmtId="0" fontId="2" fillId="0" borderId="0" xfId="0" applyFont="1" applyAlignment="1">
      <alignment horizontal="center"/>
    </xf>
    <xf numFmtId="0" fontId="1" fillId="0" borderId="0" xfId="0" applyFont="1" applyAlignment="1">
      <alignment horizontal="center"/>
    </xf>
    <xf numFmtId="165" fontId="0" fillId="0" borderId="1" xfId="0" applyNumberFormat="1" applyBorder="1"/>
    <xf numFmtId="165" fontId="0" fillId="0" borderId="0" xfId="0" applyNumberFormat="1" applyAlignment="1">
      <alignment horizontal="center"/>
    </xf>
    <xf numFmtId="3" fontId="3" fillId="0" borderId="2" xfId="0" applyNumberFormat="1" applyFont="1" applyBorder="1" applyAlignment="1">
      <alignment horizontal="center"/>
    </xf>
    <xf numFmtId="0" fontId="0" fillId="0" borderId="1" xfId="0" applyBorder="1" applyAlignment="1">
      <alignment horizontal="center"/>
    </xf>
    <xf numFmtId="166" fontId="0" fillId="0" borderId="0" xfId="0" applyNumberFormat="1"/>
    <xf numFmtId="0" fontId="8" fillId="0" borderId="0" xfId="0" applyFont="1"/>
    <xf numFmtId="3" fontId="0" fillId="0" borderId="1" xfId="0" applyNumberFormat="1" applyBorder="1"/>
    <xf numFmtId="4" fontId="0" fillId="0" borderId="0" xfId="0" applyNumberFormat="1" applyAlignment="1">
      <alignment horizontal="center"/>
    </xf>
    <xf numFmtId="3" fontId="0" fillId="0" borderId="3" xfId="0" applyNumberFormat="1" applyBorder="1"/>
    <xf numFmtId="3" fontId="0" fillId="0" borderId="4" xfId="0" applyNumberFormat="1" applyBorder="1"/>
    <xf numFmtId="0" fontId="9" fillId="0" borderId="0" xfId="0" applyFont="1"/>
    <xf numFmtId="3" fontId="1" fillId="0" borderId="0" xfId="0" applyNumberFormat="1" applyFont="1"/>
    <xf numFmtId="3" fontId="0" fillId="0" borderId="5" xfId="0" applyNumberFormat="1" applyBorder="1"/>
    <xf numFmtId="167" fontId="3" fillId="0" borderId="2" xfId="0" applyNumberFormat="1" applyFont="1" applyBorder="1"/>
    <xf numFmtId="3" fontId="3" fillId="0" borderId="0" xfId="0" applyNumberFormat="1" applyFont="1" applyAlignment="1">
      <alignment horizontal="center"/>
    </xf>
    <xf numFmtId="0" fontId="10" fillId="0" borderId="0" xfId="0" applyFont="1" applyAlignment="1">
      <alignment horizontal="right"/>
    </xf>
    <xf numFmtId="1" fontId="3" fillId="0" borderId="2" xfId="0" applyNumberFormat="1" applyFont="1" applyBorder="1" applyAlignment="1">
      <alignment horizontal="right"/>
    </xf>
    <xf numFmtId="0" fontId="4" fillId="0" borderId="0" xfId="0" applyFont="1"/>
    <xf numFmtId="0" fontId="11" fillId="0" borderId="0" xfId="0" applyFont="1" applyAlignment="1">
      <alignment horizontal="right"/>
    </xf>
    <xf numFmtId="168" fontId="0" fillId="0" borderId="0" xfId="0" quotePrefix="1" applyNumberFormat="1" applyAlignment="1">
      <alignment horizontal="right"/>
    </xf>
    <xf numFmtId="165" fontId="0" fillId="0" borderId="1" xfId="0" applyNumberFormat="1" applyBorder="1" applyAlignment="1">
      <alignment horizontal="center"/>
    </xf>
    <xf numFmtId="165" fontId="3" fillId="0" borderId="0" xfId="0" applyNumberFormat="1" applyFont="1" applyAlignment="1">
      <alignment horizontal="center"/>
    </xf>
    <xf numFmtId="0" fontId="12" fillId="0" borderId="0" xfId="0" applyFont="1" applyAlignment="1">
      <alignment horizontal="center"/>
    </xf>
    <xf numFmtId="0" fontId="13" fillId="0" borderId="0" xfId="0" applyFont="1"/>
    <xf numFmtId="164" fontId="3" fillId="0" borderId="2" xfId="0" applyNumberFormat="1" applyFont="1" applyBorder="1" applyAlignment="1">
      <alignment horizontal="center"/>
    </xf>
    <xf numFmtId="3" fontId="3" fillId="0" borderId="0" xfId="0" applyNumberFormat="1" applyFont="1" applyAlignment="1">
      <alignment horizontal="right"/>
    </xf>
    <xf numFmtId="169" fontId="0" fillId="0" borderId="0" xfId="0" applyNumberFormat="1"/>
    <xf numFmtId="1" fontId="0" fillId="0" borderId="0" xfId="0" applyNumberFormat="1"/>
    <xf numFmtId="0" fontId="15" fillId="0" borderId="0" xfId="0" applyFont="1" applyAlignment="1">
      <alignment horizontal="right"/>
    </xf>
    <xf numFmtId="164" fontId="0" fillId="0" borderId="0" xfId="0" applyNumberFormat="1" applyAlignment="1">
      <alignment horizontal="center"/>
    </xf>
    <xf numFmtId="0" fontId="0" fillId="0" borderId="0" xfId="0" quotePrefix="1" applyAlignment="1">
      <alignment horizontal="center"/>
    </xf>
    <xf numFmtId="3" fontId="0" fillId="0" borderId="0" xfId="0" applyNumberFormat="1" applyAlignment="1">
      <alignment horizontal="center"/>
    </xf>
    <xf numFmtId="2" fontId="0" fillId="0" borderId="1" xfId="0" applyNumberFormat="1" applyBorder="1"/>
    <xf numFmtId="165" fontId="0" fillId="0" borderId="0" xfId="0" quotePrefix="1" applyNumberFormat="1" applyAlignment="1">
      <alignment horizontal="center"/>
    </xf>
    <xf numFmtId="1" fontId="0" fillId="0" borderId="0" xfId="0" quotePrefix="1" applyNumberFormat="1" applyAlignment="1">
      <alignment horizontal="center"/>
    </xf>
    <xf numFmtId="1" fontId="0" fillId="0" borderId="0" xfId="0" applyNumberFormat="1" applyAlignment="1">
      <alignment horizontal="center"/>
    </xf>
    <xf numFmtId="1" fontId="0" fillId="0" borderId="1" xfId="0" applyNumberFormat="1" applyBorder="1" applyAlignment="1">
      <alignment horizontal="center"/>
    </xf>
    <xf numFmtId="164" fontId="0" fillId="0" borderId="1" xfId="0" applyNumberFormat="1" applyBorder="1" applyAlignment="1">
      <alignment horizontal="center"/>
    </xf>
    <xf numFmtId="1" fontId="3" fillId="0" borderId="2" xfId="0" applyNumberFormat="1" applyFont="1" applyBorder="1" applyAlignment="1">
      <alignment horizontal="center"/>
    </xf>
    <xf numFmtId="164" fontId="0" fillId="0" borderId="0" xfId="0" applyNumberFormat="1"/>
    <xf numFmtId="164" fontId="3" fillId="0" borderId="0" xfId="0" applyNumberFormat="1" applyFont="1" applyAlignment="1">
      <alignment horizontal="right"/>
    </xf>
    <xf numFmtId="164" fontId="0" fillId="0" borderId="3" xfId="0" applyNumberFormat="1" applyBorder="1" applyAlignment="1">
      <alignment horizontal="center"/>
    </xf>
    <xf numFmtId="164" fontId="0" fillId="0" borderId="4" xfId="0" applyNumberFormat="1" applyBorder="1" applyAlignment="1">
      <alignment horizontal="center"/>
    </xf>
    <xf numFmtId="1" fontId="3" fillId="0" borderId="2" xfId="0" applyNumberFormat="1" applyFont="1" applyBorder="1"/>
    <xf numFmtId="0" fontId="5" fillId="0" borderId="0" xfId="0" applyFont="1" applyAlignment="1">
      <alignment horizontal="center"/>
    </xf>
    <xf numFmtId="3" fontId="3" fillId="0" borderId="6" xfId="0" applyNumberFormat="1" applyFont="1" applyBorder="1" applyAlignment="1">
      <alignment horizontal="center"/>
    </xf>
    <xf numFmtId="0" fontId="3" fillId="0" borderId="0" xfId="0" quotePrefix="1" applyFont="1" applyAlignment="1">
      <alignment horizontal="center"/>
    </xf>
    <xf numFmtId="0" fontId="16" fillId="0" borderId="0" xfId="0" applyFont="1" applyAlignment="1">
      <alignment horizontal="center"/>
    </xf>
    <xf numFmtId="17" fontId="0" fillId="0" borderId="0" xfId="0" quotePrefix="1" applyNumberFormat="1" applyAlignment="1">
      <alignment horizontal="left"/>
    </xf>
    <xf numFmtId="0" fontId="3" fillId="0" borderId="2" xfId="0" applyFont="1" applyBorder="1" applyAlignment="1">
      <alignment horizontal="center"/>
    </xf>
    <xf numFmtId="165" fontId="0" fillId="0" borderId="1" xfId="0" quotePrefix="1" applyNumberFormat="1" applyBorder="1" applyAlignment="1">
      <alignment horizontal="center"/>
    </xf>
    <xf numFmtId="164" fontId="0" fillId="0" borderId="2" xfId="0" applyNumberFormat="1" applyBorder="1" applyAlignment="1">
      <alignment horizontal="center"/>
    </xf>
    <xf numFmtId="4" fontId="0" fillId="0" borderId="0" xfId="0" applyNumberFormat="1"/>
    <xf numFmtId="4" fontId="0" fillId="0" borderId="2" xfId="0" applyNumberFormat="1" applyBorder="1"/>
    <xf numFmtId="0" fontId="0" fillId="0" borderId="0" xfId="0" quotePrefix="1" applyAlignment="1">
      <alignment horizontal="left"/>
    </xf>
    <xf numFmtId="0" fontId="19" fillId="0" borderId="0" xfId="0" applyFont="1"/>
    <xf numFmtId="0" fontId="20" fillId="0" borderId="0" xfId="0" applyFont="1" applyAlignment="1">
      <alignment horizontal="center"/>
    </xf>
    <xf numFmtId="0" fontId="2" fillId="0" borderId="0" xfId="0" applyFont="1"/>
    <xf numFmtId="3" fontId="0" fillId="0" borderId="0" xfId="0" applyNumberFormat="1" applyAlignment="1">
      <alignment horizontal="left"/>
    </xf>
    <xf numFmtId="3" fontId="21" fillId="0" borderId="0" xfId="0" applyNumberFormat="1" applyFont="1"/>
    <xf numFmtId="3" fontId="2" fillId="0" borderId="0" xfId="0" applyNumberFormat="1" applyFont="1" applyAlignment="1">
      <alignment horizontal="center"/>
    </xf>
    <xf numFmtId="0" fontId="1" fillId="0" borderId="0" xfId="0" applyFont="1"/>
    <xf numFmtId="166" fontId="0" fillId="0" borderId="1" xfId="0" applyNumberFormat="1" applyBorder="1"/>
    <xf numFmtId="0" fontId="1" fillId="0" borderId="0" xfId="0" applyFont="1" applyAlignment="1">
      <alignment horizontal="right"/>
    </xf>
    <xf numFmtId="14" fontId="1" fillId="0" borderId="0" xfId="0" quotePrefix="1" applyNumberFormat="1" applyFont="1"/>
    <xf numFmtId="0" fontId="1" fillId="0" borderId="0" xfId="0" quotePrefix="1" applyFont="1"/>
    <xf numFmtId="16" fontId="0" fillId="0" borderId="0" xfId="0" applyNumberFormat="1"/>
    <xf numFmtId="0" fontId="4" fillId="0" borderId="0" xfId="0" applyFont="1" applyAlignment="1">
      <alignment horizontal="right"/>
    </xf>
    <xf numFmtId="166" fontId="3" fillId="0" borderId="2" xfId="0" applyNumberFormat="1" applyFont="1" applyBorder="1"/>
    <xf numFmtId="0" fontId="1" fillId="0" borderId="0" xfId="0" applyFont="1" applyAlignment="1">
      <alignment horizontal="left"/>
    </xf>
    <xf numFmtId="0" fontId="10" fillId="0" borderId="0" xfId="0" applyFont="1" applyAlignment="1">
      <alignment horizontal="center"/>
    </xf>
    <xf numFmtId="0" fontId="2" fillId="0" borderId="0" xfId="0" applyFont="1" applyAlignment="1">
      <alignment horizontal="left"/>
    </xf>
    <xf numFmtId="14" fontId="1" fillId="0" borderId="0" xfId="0" quotePrefix="1" applyNumberFormat="1" applyFont="1" applyAlignment="1">
      <alignment horizontal="right"/>
    </xf>
    <xf numFmtId="168" fontId="1" fillId="0" borderId="0" xfId="0" quotePrefix="1" applyNumberFormat="1" applyFont="1" applyAlignment="1">
      <alignment horizontal="right"/>
    </xf>
    <xf numFmtId="0" fontId="0" fillId="0" borderId="0" xfId="0" applyAlignment="1">
      <alignment horizontal="center"/>
    </xf>
    <xf numFmtId="164" fontId="1" fillId="0" borderId="0" xfId="0" quotePrefix="1" applyNumberFormat="1" applyFont="1"/>
    <xf numFmtId="0" fontId="1" fillId="0" borderId="0" xfId="0" quotePrefix="1" applyFont="1" applyAlignment="1">
      <alignment horizontal="left"/>
    </xf>
    <xf numFmtId="168" fontId="1" fillId="0" borderId="0" xfId="0" applyNumberFormat="1" applyFont="1" applyAlignment="1">
      <alignment horizontal="left"/>
    </xf>
    <xf numFmtId="164" fontId="1" fillId="0" borderId="0" xfId="0" applyNumberFormat="1" applyFont="1"/>
    <xf numFmtId="3" fontId="1" fillId="0" borderId="0" xfId="0" applyNumberFormat="1" applyFont="1" applyAlignment="1">
      <alignment horizontal="center"/>
    </xf>
    <xf numFmtId="0" fontId="1" fillId="0" borderId="0" xfId="0" quotePrefix="1" applyFont="1" applyAlignment="1">
      <alignment horizontal="center"/>
    </xf>
    <xf numFmtId="3" fontId="1" fillId="0" borderId="0" xfId="0" quotePrefix="1" applyNumberFormat="1" applyFont="1"/>
    <xf numFmtId="0" fontId="4" fillId="0" borderId="0" xfId="0" applyFont="1" applyAlignment="1">
      <alignment horizontal="left"/>
    </xf>
    <xf numFmtId="0" fontId="1" fillId="0" borderId="0" xfId="0" applyFont="1" applyAlignment="1">
      <alignment horizontal="center"/>
    </xf>
    <xf numFmtId="0" fontId="0" fillId="0" borderId="0" xfId="0" applyAlignment="1">
      <alignment horizontal="center"/>
    </xf>
    <xf numFmtId="0" fontId="6" fillId="0" borderId="0" xfId="0" applyFon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476250</xdr:colOff>
      <xdr:row>148</xdr:row>
      <xdr:rowOff>76200</xdr:rowOff>
    </xdr:from>
    <xdr:to>
      <xdr:col>12</xdr:col>
      <xdr:colOff>400050</xdr:colOff>
      <xdr:row>149</xdr:row>
      <xdr:rowOff>85725</xdr:rowOff>
    </xdr:to>
    <xdr:sp macro="" textlink="">
      <xdr:nvSpPr>
        <xdr:cNvPr id="1232" name="Line 1">
          <a:extLst>
            <a:ext uri="{FF2B5EF4-FFF2-40B4-BE49-F238E27FC236}">
              <a16:creationId xmlns:a16="http://schemas.microsoft.com/office/drawing/2014/main" id="{00000000-0008-0000-0000-0000D0040000}"/>
            </a:ext>
          </a:extLst>
        </xdr:cNvPr>
        <xdr:cNvSpPr>
          <a:spLocks noChangeShapeType="1"/>
        </xdr:cNvSpPr>
      </xdr:nvSpPr>
      <xdr:spPr bwMode="auto">
        <a:xfrm rot="10800000" flipV="1">
          <a:off x="5429250" y="25917525"/>
          <a:ext cx="409575" cy="180975"/>
        </a:xfrm>
        <a:prstGeom prst="line">
          <a:avLst/>
        </a:prstGeom>
        <a:noFill/>
        <a:ln w="9525">
          <a:solidFill>
            <a:srgbClr val="000000"/>
          </a:solidFill>
          <a:round/>
          <a:headEnd/>
          <a:tailEnd type="triangle" w="med" len="med"/>
        </a:ln>
      </xdr:spPr>
    </xdr:sp>
    <xdr:clientData/>
  </xdr:twoCellAnchor>
  <xdr:twoCellAnchor>
    <xdr:from>
      <xdr:col>2</xdr:col>
      <xdr:colOff>571500</xdr:colOff>
      <xdr:row>137</xdr:row>
      <xdr:rowOff>66675</xdr:rowOff>
    </xdr:from>
    <xdr:to>
      <xdr:col>3</xdr:col>
      <xdr:colOff>342900</xdr:colOff>
      <xdr:row>138</xdr:row>
      <xdr:rowOff>57150</xdr:rowOff>
    </xdr:to>
    <xdr:sp macro="" textlink="">
      <xdr:nvSpPr>
        <xdr:cNvPr id="1233" name="Line 2">
          <a:extLst>
            <a:ext uri="{FF2B5EF4-FFF2-40B4-BE49-F238E27FC236}">
              <a16:creationId xmlns:a16="http://schemas.microsoft.com/office/drawing/2014/main" id="{00000000-0008-0000-0000-0000D1040000}"/>
            </a:ext>
          </a:extLst>
        </xdr:cNvPr>
        <xdr:cNvSpPr>
          <a:spLocks noChangeShapeType="1"/>
        </xdr:cNvSpPr>
      </xdr:nvSpPr>
      <xdr:spPr bwMode="auto">
        <a:xfrm rot="10800000" flipV="1">
          <a:off x="1495425" y="24050625"/>
          <a:ext cx="361950" cy="17145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13"/>
  <sheetViews>
    <sheetView tabSelected="1" zoomScaleNormal="100" workbookViewId="0">
      <selection activeCell="P3" sqref="P3"/>
    </sheetView>
  </sheetViews>
  <sheetFormatPr defaultRowHeight="12.75" x14ac:dyDescent="0.2"/>
  <cols>
    <col min="1" max="1" width="10" customWidth="1"/>
    <col min="2" max="2" width="6.1640625" customWidth="1"/>
    <col min="3" max="3" width="10.33203125" customWidth="1"/>
    <col min="4" max="4" width="7.83203125" customWidth="1"/>
    <col min="5" max="5" width="9.33203125" customWidth="1"/>
    <col min="6" max="6" width="6.6640625" customWidth="1"/>
    <col min="7" max="7" width="6.5" customWidth="1"/>
    <col min="8" max="8" width="9" customWidth="1"/>
    <col min="9" max="9" width="7.33203125" customWidth="1"/>
    <col min="10" max="10" width="6.83203125" customWidth="1"/>
    <col min="11" max="11" width="6.6640625" customWidth="1"/>
    <col min="12" max="12" width="8.5" customWidth="1"/>
    <col min="13" max="13" width="7.33203125" customWidth="1"/>
    <col min="14" max="14" width="8.6640625" customWidth="1"/>
    <col min="15" max="15" width="6.33203125" customWidth="1"/>
    <col min="16" max="16" width="7.33203125" customWidth="1"/>
  </cols>
  <sheetData>
    <row r="1" spans="1:16" ht="15.75" x14ac:dyDescent="0.25">
      <c r="P1" s="49" t="s">
        <v>0</v>
      </c>
    </row>
    <row r="2" spans="1:16" ht="15.75" x14ac:dyDescent="0.25">
      <c r="P2" s="49"/>
    </row>
    <row r="3" spans="1:16" ht="22.5" x14ac:dyDescent="0.3">
      <c r="A3" s="27" t="s">
        <v>1</v>
      </c>
    </row>
    <row r="4" spans="1:16" x14ac:dyDescent="0.2">
      <c r="A4" s="11"/>
    </row>
    <row r="5" spans="1:16" ht="102.75" customHeight="1" x14ac:dyDescent="0.2">
      <c r="A5" s="11"/>
      <c r="B5" s="116" t="s">
        <v>2</v>
      </c>
      <c r="C5" s="116"/>
      <c r="D5" s="116"/>
      <c r="E5" s="116"/>
      <c r="F5" s="116"/>
      <c r="G5" s="116"/>
      <c r="H5" s="116"/>
      <c r="I5" s="116"/>
      <c r="J5" s="116"/>
      <c r="K5" s="116"/>
      <c r="L5" s="116"/>
      <c r="M5" s="116"/>
      <c r="N5" s="116"/>
      <c r="O5" s="116"/>
    </row>
    <row r="6" spans="1:16" x14ac:dyDescent="0.2">
      <c r="A6" s="11"/>
    </row>
    <row r="7" spans="1:16" x14ac:dyDescent="0.2">
      <c r="A7" s="11"/>
    </row>
    <row r="8" spans="1:16" x14ac:dyDescent="0.2">
      <c r="A8" s="11"/>
    </row>
    <row r="9" spans="1:16" ht="18.75" x14ac:dyDescent="0.3">
      <c r="A9" s="36" t="s">
        <v>3</v>
      </c>
    </row>
    <row r="10" spans="1:16" x14ac:dyDescent="0.2">
      <c r="B10" t="s">
        <v>4</v>
      </c>
    </row>
    <row r="11" spans="1:16" x14ac:dyDescent="0.2">
      <c r="B11" t="s">
        <v>5</v>
      </c>
    </row>
    <row r="12" spans="1:16" x14ac:dyDescent="0.2">
      <c r="B12" t="s">
        <v>6</v>
      </c>
    </row>
    <row r="13" spans="1:16" x14ac:dyDescent="0.2">
      <c r="B13" t="s">
        <v>7</v>
      </c>
    </row>
    <row r="14" spans="1:16" x14ac:dyDescent="0.2">
      <c r="B14" t="s">
        <v>8</v>
      </c>
    </row>
    <row r="15" spans="1:16" x14ac:dyDescent="0.2">
      <c r="B15" t="s">
        <v>9</v>
      </c>
    </row>
    <row r="16" spans="1:16" x14ac:dyDescent="0.2">
      <c r="B16" t="s">
        <v>10</v>
      </c>
    </row>
    <row r="17" spans="2:14" x14ac:dyDescent="0.2">
      <c r="B17" t="s">
        <v>11</v>
      </c>
    </row>
    <row r="18" spans="2:14" x14ac:dyDescent="0.2">
      <c r="B18" s="23" t="s">
        <v>12</v>
      </c>
      <c r="C18" s="23"/>
      <c r="D18" s="23"/>
    </row>
    <row r="19" spans="2:14" x14ac:dyDescent="0.2">
      <c r="B19" s="100" t="s">
        <v>13</v>
      </c>
      <c r="C19" s="23"/>
      <c r="D19" s="23"/>
    </row>
    <row r="20" spans="2:14" x14ac:dyDescent="0.2">
      <c r="B20" s="23"/>
      <c r="C20" s="23"/>
      <c r="D20" s="23"/>
    </row>
    <row r="21" spans="2:14" ht="15.75" x14ac:dyDescent="0.25">
      <c r="B21" s="23"/>
      <c r="C21" s="23"/>
      <c r="D21" s="23"/>
      <c r="H21" s="78" t="s">
        <v>14</v>
      </c>
    </row>
    <row r="22" spans="2:14" x14ac:dyDescent="0.2">
      <c r="F22" s="23"/>
    </row>
    <row r="23" spans="2:14" ht="13.5" thickBot="1" x14ac:dyDescent="0.25">
      <c r="C23" s="16"/>
      <c r="D23" s="75" t="s">
        <v>15</v>
      </c>
      <c r="F23" s="79" t="s">
        <v>16</v>
      </c>
      <c r="G23" s="25"/>
      <c r="H23" s="9"/>
      <c r="I23" s="9"/>
      <c r="J23" s="9"/>
      <c r="K23" s="75" t="s">
        <v>17</v>
      </c>
      <c r="M23" s="79" t="s">
        <v>18</v>
      </c>
    </row>
    <row r="24" spans="2:14" ht="13.5" thickBot="1" x14ac:dyDescent="0.25">
      <c r="E24" s="16" t="s">
        <v>19</v>
      </c>
      <c r="F24" s="10">
        <f>H90</f>
        <v>1349</v>
      </c>
      <c r="G24" t="s">
        <v>20</v>
      </c>
      <c r="H24" s="20"/>
      <c r="L24" s="16" t="s">
        <v>19</v>
      </c>
      <c r="M24" s="47">
        <f>P103</f>
        <v>629.42500000000007</v>
      </c>
      <c r="N24" t="s">
        <v>20</v>
      </c>
    </row>
    <row r="25" spans="2:14" x14ac:dyDescent="0.2">
      <c r="E25" s="16"/>
      <c r="F25" s="20"/>
      <c r="G25" s="20"/>
      <c r="J25" s="1"/>
      <c r="K25" s="1"/>
    </row>
    <row r="26" spans="2:14" x14ac:dyDescent="0.2">
      <c r="E26" s="16"/>
      <c r="F26" s="20"/>
      <c r="G26" s="20"/>
      <c r="H26" s="30"/>
      <c r="J26" s="1"/>
      <c r="K26" s="1"/>
      <c r="L26" s="1"/>
      <c r="M26" s="16"/>
      <c r="N26" s="20"/>
    </row>
    <row r="27" spans="2:14" ht="13.5" thickBot="1" x14ac:dyDescent="0.25">
      <c r="E27" s="16" t="s">
        <v>21</v>
      </c>
      <c r="F27" s="106" t="s">
        <v>22</v>
      </c>
      <c r="H27" s="77"/>
    </row>
    <row r="28" spans="2:14" ht="13.5" thickBot="1" x14ac:dyDescent="0.25">
      <c r="E28" s="16" t="s">
        <v>19</v>
      </c>
      <c r="F28" s="10">
        <f>H103</f>
        <v>59.2</v>
      </c>
      <c r="G28" t="s">
        <v>20</v>
      </c>
    </row>
    <row r="29" spans="2:14" x14ac:dyDescent="0.2">
      <c r="E29" s="16"/>
      <c r="F29" s="20"/>
      <c r="J29" s="1"/>
      <c r="K29" s="1"/>
      <c r="L29" s="1"/>
      <c r="M29" s="16"/>
      <c r="N29" s="20"/>
    </row>
    <row r="30" spans="2:14" x14ac:dyDescent="0.2">
      <c r="E30" s="23"/>
      <c r="F30" s="20"/>
      <c r="H30" s="7"/>
      <c r="J30" s="1"/>
      <c r="K30" s="1"/>
      <c r="L30" s="1"/>
      <c r="M30" s="16"/>
    </row>
    <row r="31" spans="2:14" ht="13.5" thickBot="1" x14ac:dyDescent="0.25">
      <c r="F31" s="25"/>
      <c r="H31" s="52"/>
      <c r="I31" s="25"/>
      <c r="J31" s="25"/>
      <c r="K31" s="25"/>
      <c r="L31" s="25"/>
    </row>
    <row r="32" spans="2:14" ht="13.5" thickBot="1" x14ac:dyDescent="0.25">
      <c r="E32" s="16" t="s">
        <v>23</v>
      </c>
      <c r="F32" s="24">
        <f>ROUND($F24,0)+ROUND($M24,0)+ROUND($F28,0)</f>
        <v>2037</v>
      </c>
      <c r="G32" t="s">
        <v>20</v>
      </c>
      <c r="J32" s="56"/>
      <c r="K32" s="56"/>
      <c r="L32" s="56"/>
    </row>
    <row r="33" spans="1:13" x14ac:dyDescent="0.2">
      <c r="E33" s="16"/>
      <c r="F33" s="56"/>
      <c r="G33" s="56"/>
      <c r="H33" s="56"/>
      <c r="I33" s="56"/>
      <c r="J33" s="56"/>
      <c r="K33" s="56"/>
      <c r="L33" s="56"/>
      <c r="M33" s="56"/>
    </row>
    <row r="34" spans="1:13" x14ac:dyDescent="0.2">
      <c r="E34" s="16"/>
      <c r="F34" s="56"/>
      <c r="G34" s="56"/>
      <c r="H34" s="56"/>
      <c r="I34" s="56"/>
      <c r="J34" s="56"/>
      <c r="K34" s="56"/>
      <c r="L34" s="56"/>
      <c r="M34" s="56"/>
    </row>
    <row r="35" spans="1:13" x14ac:dyDescent="0.2">
      <c r="E35" s="16"/>
      <c r="F35" s="56"/>
      <c r="G35" s="56"/>
      <c r="H35" s="56"/>
      <c r="I35" s="56"/>
      <c r="J35" s="56"/>
      <c r="K35" s="56"/>
      <c r="L35" s="56"/>
      <c r="M35" s="56"/>
    </row>
    <row r="36" spans="1:13" x14ac:dyDescent="0.2">
      <c r="A36" t="s">
        <v>24</v>
      </c>
      <c r="E36" s="16"/>
      <c r="F36" s="56"/>
      <c r="G36" s="56"/>
      <c r="H36" s="56"/>
      <c r="I36" s="56"/>
      <c r="J36" s="56"/>
      <c r="K36" s="56"/>
      <c r="L36" s="56"/>
      <c r="M36" s="56"/>
    </row>
    <row r="37" spans="1:13" x14ac:dyDescent="0.2">
      <c r="B37" s="94" t="s">
        <v>25</v>
      </c>
      <c r="C37" s="92" t="s">
        <v>26</v>
      </c>
    </row>
    <row r="38" spans="1:13" x14ac:dyDescent="0.2">
      <c r="B38" s="94" t="s">
        <v>25</v>
      </c>
      <c r="C38" s="92" t="s">
        <v>27</v>
      </c>
    </row>
    <row r="39" spans="1:13" x14ac:dyDescent="0.2">
      <c r="B39" s="94" t="s">
        <v>28</v>
      </c>
      <c r="C39" s="92" t="s">
        <v>29</v>
      </c>
    </row>
    <row r="40" spans="1:13" x14ac:dyDescent="0.2">
      <c r="B40" s="94" t="s">
        <v>30</v>
      </c>
      <c r="C40" s="92" t="s">
        <v>31</v>
      </c>
    </row>
    <row r="41" spans="1:13" x14ac:dyDescent="0.2">
      <c r="B41" s="94" t="s">
        <v>32</v>
      </c>
      <c r="C41" s="92" t="s">
        <v>33</v>
      </c>
    </row>
    <row r="42" spans="1:13" x14ac:dyDescent="0.2">
      <c r="B42" s="94" t="s">
        <v>34</v>
      </c>
      <c r="C42" s="92" t="s">
        <v>35</v>
      </c>
    </row>
    <row r="43" spans="1:13" x14ac:dyDescent="0.2">
      <c r="B43" s="94" t="s">
        <v>36</v>
      </c>
      <c r="C43" s="92" t="s">
        <v>37</v>
      </c>
    </row>
    <row r="44" spans="1:13" x14ac:dyDescent="0.2">
      <c r="B44" s="94" t="s">
        <v>38</v>
      </c>
      <c r="C44" s="92" t="s">
        <v>39</v>
      </c>
    </row>
    <row r="45" spans="1:13" x14ac:dyDescent="0.2">
      <c r="B45" s="94" t="s">
        <v>40</v>
      </c>
      <c r="C45" s="92" t="s">
        <v>41</v>
      </c>
    </row>
    <row r="46" spans="1:13" x14ac:dyDescent="0.2">
      <c r="B46" s="94" t="s">
        <v>42</v>
      </c>
      <c r="C46" s="92" t="s">
        <v>43</v>
      </c>
    </row>
    <row r="47" spans="1:13" x14ac:dyDescent="0.2">
      <c r="B47" s="94" t="s">
        <v>44</v>
      </c>
      <c r="C47" s="92" t="s">
        <v>45</v>
      </c>
    </row>
    <row r="48" spans="1:13" x14ac:dyDescent="0.2">
      <c r="B48" s="94" t="s">
        <v>46</v>
      </c>
      <c r="C48" s="92" t="s">
        <v>47</v>
      </c>
    </row>
    <row r="49" spans="1:3" x14ac:dyDescent="0.2">
      <c r="B49" s="94" t="s">
        <v>48</v>
      </c>
      <c r="C49" s="92" t="s">
        <v>47</v>
      </c>
    </row>
    <row r="50" spans="1:3" x14ac:dyDescent="0.2">
      <c r="A50" s="97"/>
      <c r="B50" s="94" t="s">
        <v>49</v>
      </c>
      <c r="C50" s="92" t="s">
        <v>50</v>
      </c>
    </row>
    <row r="51" spans="1:3" x14ac:dyDescent="0.2">
      <c r="A51" s="97"/>
      <c r="B51" s="94" t="s">
        <v>51</v>
      </c>
      <c r="C51" s="92" t="s">
        <v>52</v>
      </c>
    </row>
    <row r="52" spans="1:3" x14ac:dyDescent="0.2">
      <c r="A52" s="97"/>
      <c r="B52" s="94" t="s">
        <v>53</v>
      </c>
      <c r="C52" s="92" t="s">
        <v>54</v>
      </c>
    </row>
    <row r="53" spans="1:3" x14ac:dyDescent="0.2">
      <c r="A53" s="97"/>
      <c r="B53" s="94" t="s">
        <v>55</v>
      </c>
      <c r="C53" s="92" t="s">
        <v>56</v>
      </c>
    </row>
    <row r="54" spans="1:3" x14ac:dyDescent="0.2">
      <c r="B54" s="94" t="s">
        <v>57</v>
      </c>
      <c r="C54" s="92" t="s">
        <v>58</v>
      </c>
    </row>
    <row r="55" spans="1:3" x14ac:dyDescent="0.2">
      <c r="B55" s="94" t="s">
        <v>59</v>
      </c>
      <c r="C55" s="92" t="s">
        <v>60</v>
      </c>
    </row>
    <row r="56" spans="1:3" x14ac:dyDescent="0.2">
      <c r="B56" s="94" t="s">
        <v>61</v>
      </c>
      <c r="C56" s="92" t="s">
        <v>62</v>
      </c>
    </row>
    <row r="57" spans="1:3" x14ac:dyDescent="0.2">
      <c r="B57" s="94"/>
      <c r="C57" s="92"/>
    </row>
    <row r="58" spans="1:3" x14ac:dyDescent="0.2">
      <c r="B58" s="94"/>
      <c r="C58" s="92"/>
    </row>
    <row r="59" spans="1:3" x14ac:dyDescent="0.2">
      <c r="A59" s="11"/>
    </row>
    <row r="60" spans="1:3" ht="18.75" x14ac:dyDescent="0.3">
      <c r="A60" s="36" t="s">
        <v>63</v>
      </c>
    </row>
    <row r="61" spans="1:3" x14ac:dyDescent="0.2">
      <c r="B61" t="s">
        <v>64</v>
      </c>
    </row>
    <row r="62" spans="1:3" x14ac:dyDescent="0.2">
      <c r="B62" t="s">
        <v>65</v>
      </c>
    </row>
    <row r="63" spans="1:3" x14ac:dyDescent="0.2">
      <c r="B63" t="s">
        <v>66</v>
      </c>
    </row>
    <row r="64" spans="1:3" x14ac:dyDescent="0.2">
      <c r="B64" t="s">
        <v>67</v>
      </c>
    </row>
    <row r="65" spans="1:17" x14ac:dyDescent="0.2">
      <c r="B65" t="s">
        <v>68</v>
      </c>
    </row>
    <row r="66" spans="1:17" x14ac:dyDescent="0.2">
      <c r="B66" t="s">
        <v>69</v>
      </c>
    </row>
    <row r="67" spans="1:17" x14ac:dyDescent="0.2">
      <c r="B67" t="s">
        <v>70</v>
      </c>
    </row>
    <row r="68" spans="1:17" x14ac:dyDescent="0.2">
      <c r="B68" t="s">
        <v>71</v>
      </c>
    </row>
    <row r="69" spans="1:17" x14ac:dyDescent="0.2">
      <c r="B69" t="s">
        <v>72</v>
      </c>
    </row>
    <row r="70" spans="1:17" x14ac:dyDescent="0.2">
      <c r="B70" s="100" t="s">
        <v>73</v>
      </c>
    </row>
    <row r="71" spans="1:17" x14ac:dyDescent="0.2">
      <c r="B71" s="107"/>
    </row>
    <row r="72" spans="1:17" x14ac:dyDescent="0.2">
      <c r="L72" s="105" t="s">
        <v>74</v>
      </c>
    </row>
    <row r="73" spans="1:17" x14ac:dyDescent="0.2">
      <c r="C73" s="18"/>
      <c r="D73" s="105" t="s">
        <v>75</v>
      </c>
      <c r="L73" s="105" t="s">
        <v>76</v>
      </c>
    </row>
    <row r="74" spans="1:17" x14ac:dyDescent="0.2">
      <c r="B74" s="18"/>
      <c r="C74" s="18"/>
      <c r="D74" s="105" t="s">
        <v>76</v>
      </c>
      <c r="K74" s="30" t="s">
        <v>77</v>
      </c>
      <c r="L74" s="85" t="s">
        <v>78</v>
      </c>
    </row>
    <row r="75" spans="1:17" x14ac:dyDescent="0.2">
      <c r="B75" s="18"/>
      <c r="C75" s="30" t="s">
        <v>77</v>
      </c>
      <c r="D75" s="85" t="s">
        <v>79</v>
      </c>
      <c r="K75" s="30" t="s">
        <v>80</v>
      </c>
      <c r="L75" s="105" t="s">
        <v>81</v>
      </c>
    </row>
    <row r="76" spans="1:17" x14ac:dyDescent="0.2">
      <c r="C76" s="30" t="s">
        <v>82</v>
      </c>
      <c r="D76" s="105" t="s">
        <v>81</v>
      </c>
      <c r="K76" s="30" t="s">
        <v>76</v>
      </c>
      <c r="L76" s="30" t="s">
        <v>83</v>
      </c>
      <c r="M76" s="105" t="s">
        <v>84</v>
      </c>
      <c r="N76" s="105" t="s">
        <v>85</v>
      </c>
      <c r="O76" s="1" t="s">
        <v>85</v>
      </c>
      <c r="P76" s="1" t="s">
        <v>85</v>
      </c>
    </row>
    <row r="77" spans="1:17" x14ac:dyDescent="0.2">
      <c r="B77" s="19" t="s">
        <v>15</v>
      </c>
      <c r="C77" s="30" t="s">
        <v>76</v>
      </c>
      <c r="D77" s="30" t="s">
        <v>83</v>
      </c>
      <c r="E77" s="105" t="s">
        <v>84</v>
      </c>
      <c r="F77" s="105" t="s">
        <v>85</v>
      </c>
      <c r="G77" s="1" t="s">
        <v>85</v>
      </c>
      <c r="H77" s="1" t="s">
        <v>85</v>
      </c>
      <c r="J77" s="19" t="s">
        <v>86</v>
      </c>
      <c r="K77" s="29" t="s">
        <v>87</v>
      </c>
      <c r="L77" s="29" t="s">
        <v>88</v>
      </c>
      <c r="M77" s="29" t="s">
        <v>89</v>
      </c>
      <c r="N77" s="29" t="s">
        <v>90</v>
      </c>
      <c r="O77" s="29" t="s">
        <v>91</v>
      </c>
      <c r="P77" s="4" t="s">
        <v>20</v>
      </c>
      <c r="Q77" s="29" t="s">
        <v>92</v>
      </c>
    </row>
    <row r="78" spans="1:17" x14ac:dyDescent="0.2">
      <c r="A78" s="29" t="s">
        <v>92</v>
      </c>
      <c r="C78" s="29" t="s">
        <v>87</v>
      </c>
      <c r="D78" s="29" t="s">
        <v>88</v>
      </c>
      <c r="E78" s="29" t="s">
        <v>89</v>
      </c>
      <c r="F78" s="29" t="s">
        <v>90</v>
      </c>
      <c r="G78" s="4" t="s">
        <v>91</v>
      </c>
      <c r="H78" s="4" t="s">
        <v>20</v>
      </c>
      <c r="J78" s="105" t="s">
        <v>93</v>
      </c>
      <c r="K78" s="30">
        <v>32</v>
      </c>
      <c r="L78" s="60">
        <v>0.5</v>
      </c>
      <c r="M78" s="8">
        <v>2100</v>
      </c>
      <c r="N78">
        <v>1.75</v>
      </c>
      <c r="O78" s="3">
        <v>0.7</v>
      </c>
      <c r="P78" s="3">
        <f t="shared" ref="P78:P88" si="0">O78*N78</f>
        <v>1.2249999999999999</v>
      </c>
      <c r="Q78" s="104"/>
    </row>
    <row r="79" spans="1:17" x14ac:dyDescent="0.2">
      <c r="A79" s="50">
        <v>37711</v>
      </c>
      <c r="B79" s="105" t="s">
        <v>94</v>
      </c>
      <c r="C79" s="105">
        <v>92</v>
      </c>
      <c r="D79" s="32">
        <v>17</v>
      </c>
      <c r="E79" s="8">
        <v>140000</v>
      </c>
      <c r="F79">
        <v>120</v>
      </c>
      <c r="G79">
        <v>0.95</v>
      </c>
      <c r="H79" s="14">
        <f t="shared" ref="H79:H89" si="1">G79*F79</f>
        <v>114</v>
      </c>
      <c r="J79" s="105" t="s">
        <v>95</v>
      </c>
      <c r="K79" s="105">
        <v>45</v>
      </c>
      <c r="L79" s="60">
        <v>6.8</v>
      </c>
      <c r="M79" s="8">
        <v>32000</v>
      </c>
      <c r="N79">
        <v>23</v>
      </c>
      <c r="O79" s="3">
        <v>0.9</v>
      </c>
      <c r="P79" s="3">
        <f t="shared" si="0"/>
        <v>20.7</v>
      </c>
      <c r="Q79" s="104"/>
    </row>
    <row r="80" spans="1:17" x14ac:dyDescent="0.2">
      <c r="A80" s="50">
        <v>37947</v>
      </c>
      <c r="B80" s="105" t="s">
        <v>96</v>
      </c>
      <c r="C80" s="105">
        <v>92</v>
      </c>
      <c r="D80" s="32">
        <v>17</v>
      </c>
      <c r="E80" s="8">
        <v>140000</v>
      </c>
      <c r="F80">
        <v>120</v>
      </c>
      <c r="G80">
        <v>0.95</v>
      </c>
      <c r="H80" s="14">
        <f t="shared" si="1"/>
        <v>114</v>
      </c>
      <c r="J80" s="105" t="s">
        <v>97</v>
      </c>
      <c r="K80" s="105">
        <v>45</v>
      </c>
      <c r="L80" s="60">
        <v>6.8</v>
      </c>
      <c r="M80" s="8">
        <v>32000</v>
      </c>
      <c r="N80">
        <v>23</v>
      </c>
      <c r="O80" s="3">
        <v>0.9</v>
      </c>
      <c r="P80" s="3">
        <f t="shared" si="0"/>
        <v>20.7</v>
      </c>
      <c r="Q80" s="104"/>
    </row>
    <row r="81" spans="1:17" x14ac:dyDescent="0.2">
      <c r="A81" s="50">
        <v>38848</v>
      </c>
      <c r="B81" s="105" t="s">
        <v>98</v>
      </c>
      <c r="C81" s="105">
        <v>92</v>
      </c>
      <c r="D81" s="32">
        <v>17</v>
      </c>
      <c r="E81" s="8">
        <v>140000</v>
      </c>
      <c r="F81">
        <v>120</v>
      </c>
      <c r="G81">
        <v>0.95</v>
      </c>
      <c r="H81" s="14">
        <f t="shared" si="1"/>
        <v>114</v>
      </c>
      <c r="J81" s="105" t="s">
        <v>99</v>
      </c>
      <c r="K81" s="105">
        <v>45</v>
      </c>
      <c r="L81" s="60">
        <v>6.8</v>
      </c>
      <c r="M81" s="8">
        <v>32000</v>
      </c>
      <c r="N81">
        <v>23</v>
      </c>
      <c r="O81" s="3">
        <v>0.9</v>
      </c>
      <c r="P81" s="3">
        <v>20.7</v>
      </c>
      <c r="Q81" s="104"/>
    </row>
    <row r="82" spans="1:17" x14ac:dyDescent="0.2">
      <c r="A82" s="50">
        <v>38664</v>
      </c>
      <c r="B82" s="105" t="s">
        <v>100</v>
      </c>
      <c r="C82" s="105">
        <v>92</v>
      </c>
      <c r="D82" s="32">
        <v>17</v>
      </c>
      <c r="E82" s="8">
        <v>140000</v>
      </c>
      <c r="F82">
        <v>120</v>
      </c>
      <c r="G82">
        <v>0.95</v>
      </c>
      <c r="H82" s="14">
        <f t="shared" si="1"/>
        <v>114</v>
      </c>
      <c r="J82" s="105" t="s">
        <v>101</v>
      </c>
      <c r="K82" s="105">
        <v>39.700000000000003</v>
      </c>
      <c r="L82" s="60">
        <v>6.8</v>
      </c>
      <c r="M82" s="8">
        <v>26392</v>
      </c>
      <c r="N82">
        <v>23</v>
      </c>
      <c r="O82" s="3">
        <v>0.9</v>
      </c>
      <c r="P82" s="3">
        <f t="shared" si="0"/>
        <v>20.7</v>
      </c>
      <c r="Q82" s="104">
        <v>44428</v>
      </c>
    </row>
    <row r="83" spans="1:17" x14ac:dyDescent="0.2">
      <c r="A83" s="50">
        <v>39020</v>
      </c>
      <c r="B83" s="105" t="s">
        <v>102</v>
      </c>
      <c r="C83" s="105">
        <v>92</v>
      </c>
      <c r="D83" s="32">
        <v>17</v>
      </c>
      <c r="E83" s="8">
        <v>140000</v>
      </c>
      <c r="F83">
        <v>120</v>
      </c>
      <c r="G83">
        <v>0.95</v>
      </c>
      <c r="H83" s="14">
        <f t="shared" si="1"/>
        <v>114</v>
      </c>
      <c r="J83" s="105" t="s">
        <v>103</v>
      </c>
      <c r="K83" s="105">
        <v>39.700000000000003</v>
      </c>
      <c r="L83" s="60">
        <v>7.9</v>
      </c>
      <c r="M83" s="8">
        <v>36530</v>
      </c>
      <c r="N83">
        <v>25</v>
      </c>
      <c r="O83" s="3">
        <v>0.9</v>
      </c>
      <c r="P83" s="3">
        <f t="shared" si="0"/>
        <v>22.5</v>
      </c>
      <c r="Q83" s="104"/>
    </row>
    <row r="84" spans="1:17" x14ac:dyDescent="0.2">
      <c r="A84" s="50">
        <v>38475</v>
      </c>
      <c r="B84" s="105" t="s">
        <v>104</v>
      </c>
      <c r="C84" s="105">
        <v>92</v>
      </c>
      <c r="D84" s="32">
        <v>17</v>
      </c>
      <c r="E84" s="8">
        <v>140000</v>
      </c>
      <c r="F84">
        <v>120</v>
      </c>
      <c r="G84">
        <v>0.95</v>
      </c>
      <c r="H84" s="14">
        <f t="shared" si="1"/>
        <v>114</v>
      </c>
      <c r="J84" s="105" t="s">
        <v>105</v>
      </c>
      <c r="K84" s="105">
        <v>39.700000000000003</v>
      </c>
      <c r="L84" s="60">
        <v>7.9</v>
      </c>
      <c r="M84" s="8">
        <v>36530</v>
      </c>
      <c r="N84">
        <v>25</v>
      </c>
      <c r="O84" s="3">
        <v>0.9</v>
      </c>
      <c r="P84" s="3">
        <f t="shared" ref="P84" si="2">O84*N84</f>
        <v>22.5</v>
      </c>
      <c r="Q84" s="104">
        <v>43196</v>
      </c>
    </row>
    <row r="85" spans="1:17" x14ac:dyDescent="0.2">
      <c r="A85" s="50">
        <v>38308</v>
      </c>
      <c r="B85" s="105" t="s">
        <v>106</v>
      </c>
      <c r="C85" s="105">
        <v>92</v>
      </c>
      <c r="D85" s="32">
        <v>17</v>
      </c>
      <c r="E85" s="8">
        <v>140000</v>
      </c>
      <c r="F85">
        <v>120</v>
      </c>
      <c r="G85">
        <v>0.95</v>
      </c>
      <c r="H85" s="14">
        <f t="shared" si="1"/>
        <v>114</v>
      </c>
      <c r="J85" s="105" t="s">
        <v>107</v>
      </c>
      <c r="K85" s="105">
        <v>45</v>
      </c>
      <c r="L85" s="60">
        <v>7.9</v>
      </c>
      <c r="M85" s="8">
        <v>36530</v>
      </c>
      <c r="N85">
        <v>25</v>
      </c>
      <c r="O85" s="3">
        <v>0.9</v>
      </c>
      <c r="P85" s="3">
        <f t="shared" si="0"/>
        <v>22.5</v>
      </c>
      <c r="Q85" s="104"/>
    </row>
    <row r="86" spans="1:17" x14ac:dyDescent="0.2">
      <c r="A86" s="50">
        <v>43084</v>
      </c>
      <c r="B86" s="105" t="s">
        <v>108</v>
      </c>
      <c r="C86" s="105">
        <v>92</v>
      </c>
      <c r="D86" s="32">
        <v>20.5</v>
      </c>
      <c r="E86" s="8">
        <v>190000</v>
      </c>
      <c r="F86">
        <v>145</v>
      </c>
      <c r="G86">
        <v>0.95</v>
      </c>
      <c r="H86" s="14">
        <f t="shared" si="1"/>
        <v>137.75</v>
      </c>
      <c r="J86" s="105" t="s">
        <v>109</v>
      </c>
      <c r="K86" s="105">
        <v>45</v>
      </c>
      <c r="L86" s="60">
        <v>8.5</v>
      </c>
      <c r="M86" s="8">
        <v>34000</v>
      </c>
      <c r="N86">
        <v>25</v>
      </c>
      <c r="O86" s="3">
        <v>0.9</v>
      </c>
      <c r="P86" s="3">
        <f t="shared" si="0"/>
        <v>22.5</v>
      </c>
      <c r="Q86" s="104"/>
    </row>
    <row r="87" spans="1:17" x14ac:dyDescent="0.2">
      <c r="A87" s="50">
        <v>42853</v>
      </c>
      <c r="B87" s="105" t="s">
        <v>110</v>
      </c>
      <c r="C87" s="105">
        <v>92</v>
      </c>
      <c r="D87" s="32">
        <v>20.5</v>
      </c>
      <c r="E87" s="8">
        <v>190000</v>
      </c>
      <c r="F87">
        <v>145</v>
      </c>
      <c r="G87">
        <v>0.95</v>
      </c>
      <c r="H87" s="14">
        <f t="shared" si="1"/>
        <v>137.75</v>
      </c>
      <c r="J87" s="105" t="s">
        <v>111</v>
      </c>
      <c r="K87" s="105">
        <v>39.700000000000003</v>
      </c>
      <c r="L87" s="60">
        <v>7.9</v>
      </c>
      <c r="M87" s="8">
        <v>36530</v>
      </c>
      <c r="N87">
        <v>25</v>
      </c>
      <c r="O87" s="3">
        <v>0.9</v>
      </c>
      <c r="P87" s="3">
        <f t="shared" si="0"/>
        <v>22.5</v>
      </c>
      <c r="Q87" s="104">
        <v>41030</v>
      </c>
    </row>
    <row r="88" spans="1:17" ht="13.5" thickBot="1" x14ac:dyDescent="0.25">
      <c r="A88" s="104" t="s">
        <v>112</v>
      </c>
      <c r="B88" s="105" t="s">
        <v>113</v>
      </c>
      <c r="C88" s="105">
        <v>92</v>
      </c>
      <c r="D88" s="32">
        <v>20.5</v>
      </c>
      <c r="E88" s="8">
        <v>190000</v>
      </c>
      <c r="F88">
        <v>145</v>
      </c>
      <c r="G88">
        <v>0.95</v>
      </c>
      <c r="H88" s="14">
        <f t="shared" si="1"/>
        <v>137.75</v>
      </c>
      <c r="J88" s="105" t="s">
        <v>114</v>
      </c>
      <c r="K88" s="105">
        <v>39.700000000000003</v>
      </c>
      <c r="L88" s="68">
        <v>8.3000000000000007</v>
      </c>
      <c r="M88" s="37">
        <v>33371</v>
      </c>
      <c r="N88">
        <v>25</v>
      </c>
      <c r="O88" s="3">
        <v>0.9</v>
      </c>
      <c r="P88" s="63">
        <f t="shared" si="0"/>
        <v>22.5</v>
      </c>
      <c r="Q88" s="104">
        <v>39584</v>
      </c>
    </row>
    <row r="89" spans="1:17" ht="14.25" thickTop="1" thickBot="1" x14ac:dyDescent="0.25">
      <c r="A89" s="50">
        <v>42964</v>
      </c>
      <c r="B89" s="105" t="s">
        <v>115</v>
      </c>
      <c r="C89" s="105">
        <v>92</v>
      </c>
      <c r="D89" s="51">
        <v>20.5</v>
      </c>
      <c r="E89" s="37">
        <v>190000</v>
      </c>
      <c r="F89">
        <v>145</v>
      </c>
      <c r="G89">
        <v>0.95</v>
      </c>
      <c r="H89" s="14">
        <f t="shared" si="1"/>
        <v>137.75</v>
      </c>
      <c r="J89" s="105"/>
      <c r="K89" s="105"/>
      <c r="L89" s="60">
        <f>SUM(L78:L88)</f>
        <v>76.099999999999994</v>
      </c>
      <c r="M89" s="8">
        <f>SUM(M78:M88)</f>
        <v>337983</v>
      </c>
      <c r="P89" s="3">
        <f>SUM(P78:P88)</f>
        <v>219.02500000000001</v>
      </c>
    </row>
    <row r="90" spans="1:17" ht="14.25" thickTop="1" thickBot="1" x14ac:dyDescent="0.25">
      <c r="C90" s="16" t="s">
        <v>116</v>
      </c>
      <c r="D90" s="52">
        <f>SUM(D79:D89)</f>
        <v>201</v>
      </c>
      <c r="E90" s="8">
        <f>SUM(E79:E89)</f>
        <v>1740000</v>
      </c>
      <c r="G90" s="7" t="s">
        <v>116</v>
      </c>
      <c r="H90" s="13">
        <f>SUM(H79:H89)</f>
        <v>1349</v>
      </c>
      <c r="I90" s="92" t="s">
        <v>20</v>
      </c>
      <c r="J90" s="105"/>
      <c r="K90" s="30" t="s">
        <v>77</v>
      </c>
      <c r="L90" s="60"/>
      <c r="M90" s="8"/>
    </row>
    <row r="91" spans="1:17" x14ac:dyDescent="0.2">
      <c r="A91" s="54"/>
      <c r="B91" s="105"/>
      <c r="C91" s="105"/>
      <c r="E91" s="8"/>
      <c r="K91" s="30" t="s">
        <v>82</v>
      </c>
      <c r="L91" s="70"/>
    </row>
    <row r="92" spans="1:17" x14ac:dyDescent="0.2">
      <c r="A92" s="4"/>
      <c r="B92" s="4"/>
      <c r="C92" s="4"/>
      <c r="D92" s="4"/>
      <c r="E92" s="29"/>
      <c r="F92" s="4"/>
      <c r="G92" s="4"/>
      <c r="H92" s="4"/>
      <c r="J92" s="16" t="s">
        <v>117</v>
      </c>
      <c r="K92" s="30" t="s">
        <v>76</v>
      </c>
      <c r="L92" s="71"/>
      <c r="M92" s="41"/>
    </row>
    <row r="93" spans="1:17" x14ac:dyDescent="0.2">
      <c r="A93" s="108" t="s">
        <v>118</v>
      </c>
      <c r="B93" s="105"/>
      <c r="C93" s="105"/>
      <c r="D93" s="32"/>
      <c r="E93" s="8"/>
      <c r="H93" s="14"/>
      <c r="I93" s="57"/>
      <c r="J93" s="105" t="s">
        <v>119</v>
      </c>
      <c r="K93" s="105">
        <v>39.700000000000003</v>
      </c>
      <c r="L93" s="60">
        <v>17.5</v>
      </c>
      <c r="M93" s="42">
        <v>71600</v>
      </c>
      <c r="N93">
        <v>54</v>
      </c>
      <c r="O93" s="3">
        <v>0.95</v>
      </c>
      <c r="P93" s="14">
        <f t="shared" ref="P93:P100" si="3">O93*N93</f>
        <v>51.3</v>
      </c>
    </row>
    <row r="94" spans="1:17" x14ac:dyDescent="0.2">
      <c r="J94" s="105" t="s">
        <v>120</v>
      </c>
      <c r="K94" s="105">
        <v>39.700000000000003</v>
      </c>
      <c r="L94" s="60">
        <v>17.5</v>
      </c>
      <c r="M94" s="42">
        <v>71600</v>
      </c>
      <c r="N94">
        <v>54</v>
      </c>
      <c r="O94" s="3">
        <v>0.95</v>
      </c>
      <c r="P94" s="14">
        <f t="shared" si="3"/>
        <v>51.3</v>
      </c>
    </row>
    <row r="95" spans="1:17" x14ac:dyDescent="0.2">
      <c r="J95" s="105" t="s">
        <v>121</v>
      </c>
      <c r="K95" s="105">
        <v>39.700000000000003</v>
      </c>
      <c r="L95" s="60">
        <v>17.5</v>
      </c>
      <c r="M95" s="42">
        <v>71600</v>
      </c>
      <c r="N95">
        <v>54</v>
      </c>
      <c r="O95" s="3">
        <v>0.95</v>
      </c>
      <c r="P95" s="14">
        <f t="shared" si="3"/>
        <v>51.3</v>
      </c>
    </row>
    <row r="96" spans="1:17" x14ac:dyDescent="0.2">
      <c r="J96" s="105" t="s">
        <v>122</v>
      </c>
      <c r="K96" s="105">
        <v>39.700000000000003</v>
      </c>
      <c r="L96" s="60">
        <v>17.5</v>
      </c>
      <c r="M96" s="42">
        <v>71600</v>
      </c>
      <c r="N96">
        <v>54</v>
      </c>
      <c r="O96" s="3">
        <v>0.95</v>
      </c>
      <c r="P96" s="14">
        <f t="shared" si="3"/>
        <v>51.3</v>
      </c>
    </row>
    <row r="97" spans="1:17" x14ac:dyDescent="0.2">
      <c r="C97" s="30" t="s">
        <v>77</v>
      </c>
      <c r="J97" s="105" t="s">
        <v>123</v>
      </c>
      <c r="K97" s="105">
        <v>39.700000000000003</v>
      </c>
      <c r="L97" s="60">
        <v>17.5</v>
      </c>
      <c r="M97" s="42">
        <v>71600</v>
      </c>
      <c r="N97">
        <v>54</v>
      </c>
      <c r="O97" s="3">
        <v>0.95</v>
      </c>
      <c r="P97" s="14">
        <f t="shared" si="3"/>
        <v>51.3</v>
      </c>
    </row>
    <row r="98" spans="1:17" x14ac:dyDescent="0.2">
      <c r="C98" s="30" t="s">
        <v>82</v>
      </c>
      <c r="D98" s="105" t="s">
        <v>81</v>
      </c>
      <c r="I98" s="92"/>
      <c r="J98" s="105" t="s">
        <v>124</v>
      </c>
      <c r="K98" s="105">
        <v>39.700000000000003</v>
      </c>
      <c r="L98" s="60">
        <v>17.5</v>
      </c>
      <c r="M98" s="42">
        <v>71600</v>
      </c>
      <c r="N98">
        <v>54</v>
      </c>
      <c r="O98" s="3">
        <v>0.95</v>
      </c>
      <c r="P98" s="14">
        <f t="shared" si="3"/>
        <v>51.3</v>
      </c>
    </row>
    <row r="99" spans="1:17" x14ac:dyDescent="0.2">
      <c r="B99" s="16"/>
      <c r="C99" s="30" t="s">
        <v>76</v>
      </c>
      <c r="D99" s="30" t="s">
        <v>83</v>
      </c>
      <c r="E99" s="105" t="s">
        <v>84</v>
      </c>
      <c r="F99" s="105" t="s">
        <v>85</v>
      </c>
      <c r="G99" s="1" t="s">
        <v>85</v>
      </c>
      <c r="H99" s="1" t="s">
        <v>85</v>
      </c>
      <c r="I99" s="92"/>
      <c r="J99" s="105" t="s">
        <v>125</v>
      </c>
      <c r="K99" s="105">
        <v>39.700000000000003</v>
      </c>
      <c r="L99" s="60">
        <v>17.5</v>
      </c>
      <c r="M99" s="42">
        <v>71600</v>
      </c>
      <c r="N99">
        <v>54</v>
      </c>
      <c r="O99" s="3">
        <v>0.95</v>
      </c>
      <c r="P99" s="14">
        <f t="shared" si="3"/>
        <v>51.3</v>
      </c>
    </row>
    <row r="100" spans="1:17" ht="13.5" thickBot="1" x14ac:dyDescent="0.25">
      <c r="A100" s="50"/>
      <c r="B100" s="16" t="s">
        <v>21</v>
      </c>
      <c r="C100" s="29" t="s">
        <v>87</v>
      </c>
      <c r="D100" s="29" t="s">
        <v>88</v>
      </c>
      <c r="E100" s="29" t="s">
        <v>89</v>
      </c>
      <c r="F100" s="29" t="s">
        <v>90</v>
      </c>
      <c r="G100" s="4" t="s">
        <v>91</v>
      </c>
      <c r="H100" s="4" t="s">
        <v>20</v>
      </c>
      <c r="J100" s="105" t="s">
        <v>126</v>
      </c>
      <c r="K100" s="105">
        <v>39.700000000000003</v>
      </c>
      <c r="L100" s="60">
        <v>17.5</v>
      </c>
      <c r="M100" s="42">
        <v>71600</v>
      </c>
      <c r="N100">
        <v>54</v>
      </c>
      <c r="O100" s="3">
        <v>0.95</v>
      </c>
      <c r="P100" s="31">
        <f t="shared" si="3"/>
        <v>51.3</v>
      </c>
    </row>
    <row r="101" spans="1:17" ht="13.5" thickTop="1" x14ac:dyDescent="0.2">
      <c r="A101" s="50">
        <v>40081</v>
      </c>
      <c r="B101" s="105" t="s">
        <v>127</v>
      </c>
      <c r="C101" s="105">
        <v>336</v>
      </c>
      <c r="D101" s="105">
        <v>1.3</v>
      </c>
      <c r="E101" s="8">
        <v>42662</v>
      </c>
      <c r="F101">
        <v>37</v>
      </c>
      <c r="G101" s="3">
        <v>0.8</v>
      </c>
      <c r="H101">
        <f>G101*F101</f>
        <v>29.6</v>
      </c>
      <c r="I101" s="92"/>
      <c r="L101" s="72">
        <f>SUM(L93:L100)</f>
        <v>140</v>
      </c>
      <c r="M101" s="39">
        <f>SUM(M93:M100)</f>
        <v>572800</v>
      </c>
      <c r="P101" s="14">
        <f>SUM(P93:P100)</f>
        <v>410.40000000000003</v>
      </c>
    </row>
    <row r="102" spans="1:17" ht="13.5" thickBot="1" x14ac:dyDescent="0.25">
      <c r="A102" s="50">
        <v>40298</v>
      </c>
      <c r="B102" s="105" t="s">
        <v>128</v>
      </c>
      <c r="C102" s="105">
        <v>336</v>
      </c>
      <c r="D102" s="34">
        <v>1.3</v>
      </c>
      <c r="E102" s="8">
        <v>42662</v>
      </c>
      <c r="F102">
        <v>37</v>
      </c>
      <c r="G102" s="3">
        <v>0.8</v>
      </c>
      <c r="H102">
        <f>G102*F102</f>
        <v>29.6</v>
      </c>
      <c r="I102" s="92"/>
      <c r="L102" s="70"/>
    </row>
    <row r="103" spans="1:17" ht="14.25" thickTop="1" thickBot="1" x14ac:dyDescent="0.25">
      <c r="C103" s="1" t="s">
        <v>116</v>
      </c>
      <c r="D103" s="105">
        <f>SUM(D101:D102)</f>
        <v>2.6</v>
      </c>
      <c r="G103" s="7" t="s">
        <v>116</v>
      </c>
      <c r="H103" s="5">
        <f>SUM(H101:H102)</f>
        <v>59.2</v>
      </c>
      <c r="I103" s="92" t="s">
        <v>20</v>
      </c>
      <c r="K103" s="94" t="s">
        <v>129</v>
      </c>
      <c r="L103" s="73">
        <f>L89+L101+L90</f>
        <v>216.1</v>
      </c>
      <c r="M103" s="40">
        <f>M89+M101+M90</f>
        <v>910783</v>
      </c>
      <c r="O103" s="16" t="s">
        <v>116</v>
      </c>
      <c r="P103" s="6">
        <f>P101+P89+P90</f>
        <v>629.42500000000007</v>
      </c>
      <c r="Q103" s="23" t="s">
        <v>20</v>
      </c>
    </row>
    <row r="104" spans="1:17" x14ac:dyDescent="0.2">
      <c r="C104" s="16"/>
      <c r="D104" s="52"/>
      <c r="E104" s="8"/>
      <c r="G104" s="7"/>
      <c r="H104" s="15"/>
      <c r="I104" s="48"/>
      <c r="O104" s="7"/>
    </row>
    <row r="105" spans="1:17" x14ac:dyDescent="0.2">
      <c r="J105" s="105"/>
      <c r="K105" s="105"/>
      <c r="L105" s="38"/>
      <c r="M105" s="8"/>
      <c r="N105" s="92"/>
    </row>
    <row r="106" spans="1:17" ht="13.5" thickBot="1" x14ac:dyDescent="0.25">
      <c r="O106" s="7"/>
    </row>
    <row r="107" spans="1:17" ht="13.5" thickBot="1" x14ac:dyDescent="0.25">
      <c r="G107" s="16" t="s">
        <v>130</v>
      </c>
      <c r="H107" s="22">
        <f>H90+P103+H103</f>
        <v>2037.6250000000002</v>
      </c>
      <c r="I107" s="92" t="s">
        <v>20</v>
      </c>
    </row>
    <row r="108" spans="1:17" ht="13.5" thickBot="1" x14ac:dyDescent="0.25">
      <c r="G108" s="20"/>
      <c r="H108" s="92"/>
      <c r="I108" s="92"/>
      <c r="O108" s="16" t="s">
        <v>131</v>
      </c>
      <c r="P108" s="6">
        <f>P89-P78+P101+P105</f>
        <v>628.20000000000005</v>
      </c>
      <c r="Q108" s="23" t="s">
        <v>20</v>
      </c>
    </row>
    <row r="109" spans="1:17" x14ac:dyDescent="0.2">
      <c r="G109" s="16"/>
      <c r="I109" s="92"/>
      <c r="N109" s="92" t="s">
        <v>132</v>
      </c>
    </row>
    <row r="110" spans="1:17" x14ac:dyDescent="0.2">
      <c r="O110" s="16"/>
    </row>
    <row r="111" spans="1:17" x14ac:dyDescent="0.2">
      <c r="O111" s="16"/>
    </row>
    <row r="112" spans="1:17" x14ac:dyDescent="0.2">
      <c r="O112" s="16"/>
    </row>
    <row r="113" spans="1:15" x14ac:dyDescent="0.2">
      <c r="O113" s="16"/>
    </row>
    <row r="114" spans="1:15" x14ac:dyDescent="0.2">
      <c r="O114" s="16"/>
    </row>
    <row r="115" spans="1:15" x14ac:dyDescent="0.2">
      <c r="O115" s="7"/>
    </row>
    <row r="117" spans="1:15" ht="18.75" x14ac:dyDescent="0.3">
      <c r="A117" s="36" t="s">
        <v>133</v>
      </c>
    </row>
    <row r="118" spans="1:15" x14ac:dyDescent="0.2">
      <c r="B118" s="54" t="s">
        <v>134</v>
      </c>
    </row>
    <row r="119" spans="1:15" x14ac:dyDescent="0.2">
      <c r="B119" s="92" t="s">
        <v>135</v>
      </c>
    </row>
    <row r="120" spans="1:15" x14ac:dyDescent="0.2">
      <c r="B120" s="92" t="s">
        <v>136</v>
      </c>
    </row>
    <row r="121" spans="1:15" x14ac:dyDescent="0.2">
      <c r="B121" s="92" t="s">
        <v>137</v>
      </c>
    </row>
    <row r="122" spans="1:15" x14ac:dyDescent="0.2">
      <c r="B122" s="92" t="s">
        <v>138</v>
      </c>
    </row>
    <row r="123" spans="1:15" x14ac:dyDescent="0.2">
      <c r="B123" s="92" t="s">
        <v>139</v>
      </c>
      <c r="K123" s="105"/>
      <c r="L123" s="8"/>
      <c r="M123" s="3"/>
      <c r="O123" t="s">
        <v>140</v>
      </c>
    </row>
    <row r="124" spans="1:15" x14ac:dyDescent="0.2">
      <c r="O124" s="23" t="s">
        <v>141</v>
      </c>
    </row>
    <row r="125" spans="1:15" x14ac:dyDescent="0.2">
      <c r="B125" s="19" t="s">
        <v>15</v>
      </c>
      <c r="C125" s="29" t="s">
        <v>89</v>
      </c>
      <c r="D125" s="4" t="s">
        <v>142</v>
      </c>
      <c r="E125" s="4" t="s">
        <v>20</v>
      </c>
      <c r="K125" s="19" t="s">
        <v>86</v>
      </c>
      <c r="L125" s="29" t="s">
        <v>89</v>
      </c>
      <c r="M125" s="4" t="s">
        <v>142</v>
      </c>
      <c r="N125" s="4" t="s">
        <v>20</v>
      </c>
      <c r="O125" s="102" t="s">
        <v>143</v>
      </c>
    </row>
    <row r="126" spans="1:15" x14ac:dyDescent="0.2">
      <c r="B126" s="105" t="s">
        <v>94</v>
      </c>
      <c r="C126" s="8">
        <v>91189</v>
      </c>
      <c r="D126">
        <v>0.75</v>
      </c>
      <c r="E126" s="35">
        <f>ROUND(D126*C126/1000,3)</f>
        <v>68.391999999999996</v>
      </c>
      <c r="K126" s="105" t="s">
        <v>93</v>
      </c>
      <c r="L126" s="9" t="s">
        <v>144</v>
      </c>
      <c r="M126" s="9" t="s">
        <v>144</v>
      </c>
      <c r="N126" s="9" t="s">
        <v>144</v>
      </c>
    </row>
    <row r="127" spans="1:15" x14ac:dyDescent="0.2">
      <c r="B127" s="105" t="s">
        <v>96</v>
      </c>
      <c r="C127" s="8">
        <v>91189</v>
      </c>
      <c r="D127">
        <v>0.75</v>
      </c>
      <c r="E127" s="35">
        <f t="shared" ref="E127:E136" si="4">ROUND(D127*C127/1000,3)</f>
        <v>68.391999999999996</v>
      </c>
      <c r="J127" s="1" t="s">
        <v>145</v>
      </c>
      <c r="K127" s="105" t="s">
        <v>95</v>
      </c>
      <c r="L127" s="8">
        <v>27600</v>
      </c>
      <c r="M127">
        <v>0.75</v>
      </c>
      <c r="N127" s="35">
        <v>20.7</v>
      </c>
      <c r="O127" s="96" t="s">
        <v>146</v>
      </c>
    </row>
    <row r="128" spans="1:15" x14ac:dyDescent="0.2">
      <c r="B128" s="105" t="s">
        <v>98</v>
      </c>
      <c r="C128" s="8">
        <v>91189</v>
      </c>
      <c r="D128">
        <v>0.75</v>
      </c>
      <c r="E128" s="35">
        <f t="shared" si="4"/>
        <v>68.391999999999996</v>
      </c>
      <c r="J128" s="1" t="s">
        <v>145</v>
      </c>
      <c r="K128" s="105" t="s">
        <v>97</v>
      </c>
      <c r="L128" s="8">
        <v>27600</v>
      </c>
      <c r="M128">
        <v>0.75</v>
      </c>
      <c r="N128" s="35">
        <v>20.7</v>
      </c>
    </row>
    <row r="129" spans="1:15" x14ac:dyDescent="0.2">
      <c r="B129" s="105" t="s">
        <v>100</v>
      </c>
      <c r="C129" s="8">
        <v>91189</v>
      </c>
      <c r="D129">
        <v>0.75</v>
      </c>
      <c r="E129" s="35">
        <f t="shared" si="4"/>
        <v>68.391999999999996</v>
      </c>
      <c r="J129" s="1" t="s">
        <v>145</v>
      </c>
      <c r="K129" s="105" t="s">
        <v>99</v>
      </c>
      <c r="L129" s="8">
        <v>27600</v>
      </c>
      <c r="M129">
        <v>0.75</v>
      </c>
      <c r="N129" s="35">
        <v>20.7</v>
      </c>
      <c r="O129" s="96" t="s">
        <v>147</v>
      </c>
    </row>
    <row r="130" spans="1:15" x14ac:dyDescent="0.2">
      <c r="B130" s="105" t="s">
        <v>102</v>
      </c>
      <c r="C130" s="8">
        <v>91189</v>
      </c>
      <c r="D130">
        <v>0.75</v>
      </c>
      <c r="E130" s="35">
        <f t="shared" si="4"/>
        <v>68.391999999999996</v>
      </c>
      <c r="J130" s="1" t="s">
        <v>145</v>
      </c>
      <c r="K130" s="105" t="s">
        <v>101</v>
      </c>
      <c r="L130" s="8">
        <v>26392</v>
      </c>
      <c r="M130">
        <v>0.75</v>
      </c>
      <c r="N130" s="35">
        <v>19.794</v>
      </c>
      <c r="O130" s="95" t="s">
        <v>148</v>
      </c>
    </row>
    <row r="131" spans="1:15" x14ac:dyDescent="0.2">
      <c r="B131" s="105" t="s">
        <v>104</v>
      </c>
      <c r="C131" s="8">
        <v>91189</v>
      </c>
      <c r="D131">
        <v>0.75</v>
      </c>
      <c r="E131" s="35">
        <f t="shared" si="4"/>
        <v>68.391999999999996</v>
      </c>
      <c r="J131" s="1" t="s">
        <v>149</v>
      </c>
      <c r="K131" s="105" t="s">
        <v>103</v>
      </c>
      <c r="L131" s="8">
        <v>30000</v>
      </c>
      <c r="M131">
        <v>0.75</v>
      </c>
      <c r="N131" s="35">
        <v>22.5</v>
      </c>
      <c r="O131" s="96" t="s">
        <v>147</v>
      </c>
    </row>
    <row r="132" spans="1:15" x14ac:dyDescent="0.2">
      <c r="B132" s="105" t="s">
        <v>106</v>
      </c>
      <c r="C132" s="8">
        <v>91189</v>
      </c>
      <c r="D132">
        <v>0.75</v>
      </c>
      <c r="E132" s="35">
        <f t="shared" si="4"/>
        <v>68.391999999999996</v>
      </c>
      <c r="J132" s="1"/>
      <c r="K132" s="105" t="s">
        <v>105</v>
      </c>
      <c r="L132" s="8">
        <v>19140</v>
      </c>
      <c r="M132">
        <v>0.75</v>
      </c>
      <c r="N132" s="35">
        <v>14.355</v>
      </c>
      <c r="O132" s="95" t="s">
        <v>150</v>
      </c>
    </row>
    <row r="133" spans="1:15" x14ac:dyDescent="0.2">
      <c r="B133" s="105" t="s">
        <v>108</v>
      </c>
      <c r="C133" s="8">
        <v>128738</v>
      </c>
      <c r="D133">
        <v>0.75</v>
      </c>
      <c r="E133" s="35">
        <f t="shared" si="4"/>
        <v>96.554000000000002</v>
      </c>
      <c r="J133" s="1" t="s">
        <v>149</v>
      </c>
      <c r="K133" s="105" t="s">
        <v>107</v>
      </c>
      <c r="L133" s="8">
        <v>30000</v>
      </c>
      <c r="M133">
        <v>0.75</v>
      </c>
      <c r="N133" s="35">
        <v>22.5</v>
      </c>
      <c r="O133" s="96" t="s">
        <v>147</v>
      </c>
    </row>
    <row r="134" spans="1:15" x14ac:dyDescent="0.2">
      <c r="B134" s="105" t="s">
        <v>110</v>
      </c>
      <c r="C134" s="8">
        <v>128738</v>
      </c>
      <c r="D134">
        <v>0.75</v>
      </c>
      <c r="E134" s="35">
        <f t="shared" si="4"/>
        <v>96.554000000000002</v>
      </c>
      <c r="K134" s="105" t="s">
        <v>109</v>
      </c>
      <c r="L134" s="8">
        <v>24000</v>
      </c>
      <c r="M134">
        <v>0.75</v>
      </c>
      <c r="N134" s="35">
        <f>M134*L134/1000</f>
        <v>18</v>
      </c>
      <c r="O134" s="96" t="s">
        <v>146</v>
      </c>
    </row>
    <row r="135" spans="1:15" x14ac:dyDescent="0.2">
      <c r="B135" s="105" t="s">
        <v>113</v>
      </c>
      <c r="C135" s="8">
        <v>128738</v>
      </c>
      <c r="D135">
        <v>0.75</v>
      </c>
      <c r="E135" s="35">
        <f t="shared" si="4"/>
        <v>96.554000000000002</v>
      </c>
      <c r="K135" s="105" t="s">
        <v>111</v>
      </c>
      <c r="L135" s="8">
        <v>19140</v>
      </c>
      <c r="M135">
        <v>0.75</v>
      </c>
      <c r="N135" s="35">
        <v>14.355</v>
      </c>
      <c r="O135" s="95" t="s">
        <v>151</v>
      </c>
    </row>
    <row r="136" spans="1:15" ht="13.5" thickBot="1" x14ac:dyDescent="0.25">
      <c r="B136" s="105" t="s">
        <v>115</v>
      </c>
      <c r="C136" s="8">
        <v>128738</v>
      </c>
      <c r="D136">
        <v>0.75</v>
      </c>
      <c r="E136" s="35">
        <f t="shared" si="4"/>
        <v>96.554000000000002</v>
      </c>
      <c r="K136" s="105" t="s">
        <v>114</v>
      </c>
      <c r="L136" s="37">
        <v>18800</v>
      </c>
      <c r="M136">
        <v>0.75</v>
      </c>
      <c r="N136" s="93">
        <v>14.1</v>
      </c>
      <c r="O136" s="96" t="s">
        <v>147</v>
      </c>
    </row>
    <row r="137" spans="1:15" ht="14.25" thickTop="1" thickBot="1" x14ac:dyDescent="0.25">
      <c r="B137" s="105"/>
      <c r="C137" s="37"/>
      <c r="H137" s="53"/>
      <c r="K137" s="105"/>
      <c r="L137" s="8">
        <f>SUM(L127:L136)</f>
        <v>250272</v>
      </c>
      <c r="N137" s="35">
        <f>SUM(N127:N136)</f>
        <v>187.70399999999998</v>
      </c>
      <c r="O137" s="48" t="s">
        <v>20</v>
      </c>
    </row>
    <row r="138" spans="1:15" ht="14.25" thickTop="1" thickBot="1" x14ac:dyDescent="0.25">
      <c r="B138" s="59" t="s">
        <v>152</v>
      </c>
      <c r="C138" s="8">
        <f>SUM(C126:C137)</f>
        <v>1153275</v>
      </c>
      <c r="E138" s="99">
        <f>SUM(E126:E137)</f>
        <v>864.95999999999992</v>
      </c>
      <c r="F138" s="48" t="s">
        <v>20</v>
      </c>
      <c r="K138" s="105"/>
      <c r="L138" s="8"/>
      <c r="M138" s="3"/>
    </row>
    <row r="139" spans="1:15" ht="13.5" thickBot="1" x14ac:dyDescent="0.25">
      <c r="C139" s="10">
        <f>1000*E138/0.75</f>
        <v>1153279.9999999998</v>
      </c>
      <c r="D139" s="105">
        <v>0.75</v>
      </c>
      <c r="K139" s="16" t="s">
        <v>117</v>
      </c>
    </row>
    <row r="140" spans="1:15" x14ac:dyDescent="0.2">
      <c r="H140" s="75" t="s">
        <v>153</v>
      </c>
      <c r="K140" s="105" t="s">
        <v>119</v>
      </c>
      <c r="L140" s="8">
        <v>37300</v>
      </c>
      <c r="M140">
        <v>0.75</v>
      </c>
      <c r="N140">
        <f>M140*L140/1000</f>
        <v>27.975000000000001</v>
      </c>
    </row>
    <row r="141" spans="1:15" x14ac:dyDescent="0.2">
      <c r="G141" s="1" t="s">
        <v>154</v>
      </c>
      <c r="H141" s="105">
        <v>210</v>
      </c>
      <c r="I141" t="s">
        <v>155</v>
      </c>
      <c r="K141" s="105" t="s">
        <v>120</v>
      </c>
      <c r="L141" s="8">
        <v>37300</v>
      </c>
      <c r="M141">
        <v>0.75</v>
      </c>
      <c r="N141">
        <f t="shared" ref="N141:N147" si="5">M141*L141/1000</f>
        <v>27.975000000000001</v>
      </c>
    </row>
    <row r="142" spans="1:15" x14ac:dyDescent="0.2">
      <c r="B142" s="16" t="s">
        <v>21</v>
      </c>
      <c r="G142" s="1" t="s">
        <v>156</v>
      </c>
      <c r="H142" s="105">
        <v>220</v>
      </c>
      <c r="I142" t="s">
        <v>155</v>
      </c>
      <c r="K142" s="105" t="s">
        <v>121</v>
      </c>
      <c r="L142" s="8">
        <v>37300</v>
      </c>
      <c r="M142">
        <v>0.75</v>
      </c>
      <c r="N142">
        <f t="shared" si="5"/>
        <v>27.975000000000001</v>
      </c>
    </row>
    <row r="143" spans="1:15" x14ac:dyDescent="0.2">
      <c r="A143" s="103" t="s">
        <v>157</v>
      </c>
      <c r="B143" s="105" t="s">
        <v>127</v>
      </c>
      <c r="C143" s="8">
        <v>42662</v>
      </c>
      <c r="D143" s="3"/>
      <c r="E143">
        <v>29.6</v>
      </c>
      <c r="G143" s="1" t="s">
        <v>158</v>
      </c>
      <c r="H143" s="105">
        <v>2.6</v>
      </c>
      <c r="I143" t="s">
        <v>155</v>
      </c>
      <c r="K143" s="105" t="s">
        <v>122</v>
      </c>
      <c r="L143" s="8">
        <v>37300</v>
      </c>
      <c r="M143">
        <v>0.75</v>
      </c>
      <c r="N143">
        <f t="shared" si="5"/>
        <v>27.975000000000001</v>
      </c>
    </row>
    <row r="144" spans="1:15" ht="13.5" thickBot="1" x14ac:dyDescent="0.25">
      <c r="A144" s="103" t="s">
        <v>159</v>
      </c>
      <c r="B144" s="105" t="s">
        <v>128</v>
      </c>
      <c r="C144" s="8">
        <v>42662</v>
      </c>
      <c r="D144" s="3"/>
      <c r="E144">
        <v>29.6</v>
      </c>
      <c r="K144" s="105" t="s">
        <v>123</v>
      </c>
      <c r="L144" s="8">
        <v>37300</v>
      </c>
      <c r="M144">
        <v>0.75</v>
      </c>
      <c r="N144">
        <f t="shared" si="5"/>
        <v>27.975000000000001</v>
      </c>
    </row>
    <row r="145" spans="1:15" ht="13.5" thickBot="1" x14ac:dyDescent="0.25">
      <c r="D145" s="7" t="s">
        <v>116</v>
      </c>
      <c r="E145" s="5">
        <f>SUM(E143:E144)</f>
        <v>59.2</v>
      </c>
      <c r="F145" s="48" t="s">
        <v>20</v>
      </c>
      <c r="K145" s="105" t="s">
        <v>124</v>
      </c>
      <c r="L145" s="8">
        <v>37300</v>
      </c>
      <c r="M145">
        <v>0.75</v>
      </c>
      <c r="N145">
        <f t="shared" si="5"/>
        <v>27.975000000000001</v>
      </c>
    </row>
    <row r="146" spans="1:15" x14ac:dyDescent="0.2">
      <c r="K146" s="105" t="s">
        <v>125</v>
      </c>
      <c r="L146" s="8">
        <v>37300</v>
      </c>
      <c r="M146">
        <v>0.75</v>
      </c>
      <c r="N146">
        <f t="shared" si="5"/>
        <v>27.975000000000001</v>
      </c>
    </row>
    <row r="147" spans="1:15" ht="13.5" thickBot="1" x14ac:dyDescent="0.25">
      <c r="K147" s="105" t="s">
        <v>126</v>
      </c>
      <c r="L147" s="37">
        <v>37300</v>
      </c>
      <c r="M147">
        <v>0.75</v>
      </c>
      <c r="N147" s="2">
        <f t="shared" si="5"/>
        <v>27.975000000000001</v>
      </c>
    </row>
    <row r="148" spans="1:15" ht="14.25" thickTop="1" thickBot="1" x14ac:dyDescent="0.25">
      <c r="D148" s="16" t="s">
        <v>130</v>
      </c>
      <c r="E148" s="22">
        <f>E138+N149+E145</f>
        <v>1335.664</v>
      </c>
      <c r="F148" s="48" t="s">
        <v>20</v>
      </c>
      <c r="L148" s="8">
        <f>SUM(L140:L147)</f>
        <v>298400</v>
      </c>
      <c r="N148" s="35">
        <f>SUM(N140:N147)</f>
        <v>223.79999999999998</v>
      </c>
      <c r="O148" s="48" t="s">
        <v>20</v>
      </c>
    </row>
    <row r="149" spans="1:15" ht="13.5" thickBot="1" x14ac:dyDescent="0.25">
      <c r="K149" s="16" t="s">
        <v>160</v>
      </c>
      <c r="L149" s="43">
        <f>L148+L137</f>
        <v>548672</v>
      </c>
      <c r="N149" s="44">
        <f>N148+N138+N137</f>
        <v>411.50399999999996</v>
      </c>
      <c r="O149" s="48" t="s">
        <v>20</v>
      </c>
    </row>
    <row r="150" spans="1:15" ht="13.5" thickBot="1" x14ac:dyDescent="0.25">
      <c r="L150" s="10">
        <f>1000*N149/0.75</f>
        <v>548671.99999999988</v>
      </c>
      <c r="M150" s="30">
        <v>0.75</v>
      </c>
      <c r="N150" s="20"/>
    </row>
    <row r="151" spans="1:15" x14ac:dyDescent="0.2">
      <c r="L151" s="20"/>
      <c r="M151" s="30"/>
      <c r="N151" s="20"/>
    </row>
    <row r="152" spans="1:15" ht="18.75" x14ac:dyDescent="0.3">
      <c r="A152" s="36" t="s">
        <v>161</v>
      </c>
    </row>
    <row r="153" spans="1:15" x14ac:dyDescent="0.2">
      <c r="B153" t="s">
        <v>162</v>
      </c>
    </row>
    <row r="154" spans="1:15" x14ac:dyDescent="0.2">
      <c r="B154" t="s">
        <v>163</v>
      </c>
    </row>
    <row r="155" spans="1:15" x14ac:dyDescent="0.2">
      <c r="B155" t="s">
        <v>164</v>
      </c>
    </row>
    <row r="156" spans="1:15" x14ac:dyDescent="0.2">
      <c r="B156" t="s">
        <v>165</v>
      </c>
    </row>
    <row r="157" spans="1:15" x14ac:dyDescent="0.2">
      <c r="B157" t="s">
        <v>166</v>
      </c>
    </row>
    <row r="159" spans="1:15" x14ac:dyDescent="0.2">
      <c r="B159" s="19" t="s">
        <v>15</v>
      </c>
      <c r="C159" s="4" t="s">
        <v>167</v>
      </c>
      <c r="D159" s="46" t="s">
        <v>168</v>
      </c>
      <c r="E159" s="4" t="s">
        <v>20</v>
      </c>
      <c r="K159" s="19" t="s">
        <v>86</v>
      </c>
      <c r="L159" s="4" t="s">
        <v>90</v>
      </c>
      <c r="M159" s="4" t="s">
        <v>91</v>
      </c>
      <c r="N159" s="4" t="s">
        <v>20</v>
      </c>
    </row>
    <row r="160" spans="1:15" x14ac:dyDescent="0.2">
      <c r="B160" s="105" t="s">
        <v>94</v>
      </c>
      <c r="C160" s="8">
        <v>140000</v>
      </c>
      <c r="D160">
        <v>0.75</v>
      </c>
      <c r="E160">
        <f t="shared" ref="E160:E166" si="6">D160*C160/1000</f>
        <v>105</v>
      </c>
      <c r="F160" t="s">
        <v>169</v>
      </c>
      <c r="K160" s="105" t="s">
        <v>93</v>
      </c>
      <c r="L160" s="9" t="s">
        <v>144</v>
      </c>
      <c r="M160" s="9" t="s">
        <v>144</v>
      </c>
      <c r="N160" s="9" t="s">
        <v>144</v>
      </c>
    </row>
    <row r="161" spans="2:15" x14ac:dyDescent="0.2">
      <c r="B161" s="105" t="s">
        <v>96</v>
      </c>
      <c r="C161" s="8">
        <v>140000</v>
      </c>
      <c r="D161">
        <v>0.75</v>
      </c>
      <c r="E161">
        <f t="shared" si="6"/>
        <v>105</v>
      </c>
      <c r="F161" t="s">
        <v>169</v>
      </c>
      <c r="K161" s="105" t="s">
        <v>95</v>
      </c>
      <c r="L161">
        <v>23</v>
      </c>
      <c r="M161" s="3">
        <v>0.9</v>
      </c>
      <c r="N161">
        <f t="shared" ref="N161:N170" si="7">M161*L161</f>
        <v>20.7</v>
      </c>
    </row>
    <row r="162" spans="2:15" x14ac:dyDescent="0.2">
      <c r="B162" s="105" t="s">
        <v>98</v>
      </c>
      <c r="C162" s="8">
        <v>140000</v>
      </c>
      <c r="D162">
        <v>0.75</v>
      </c>
      <c r="E162">
        <f t="shared" si="6"/>
        <v>105</v>
      </c>
      <c r="F162" t="s">
        <v>169</v>
      </c>
      <c r="K162" s="105" t="s">
        <v>97</v>
      </c>
      <c r="L162">
        <v>23</v>
      </c>
      <c r="M162" s="3">
        <v>0.9</v>
      </c>
      <c r="N162">
        <f t="shared" si="7"/>
        <v>20.7</v>
      </c>
    </row>
    <row r="163" spans="2:15" x14ac:dyDescent="0.2">
      <c r="B163" s="105" t="s">
        <v>100</v>
      </c>
      <c r="C163" s="8">
        <v>140000</v>
      </c>
      <c r="D163">
        <v>0.75</v>
      </c>
      <c r="E163">
        <f t="shared" si="6"/>
        <v>105</v>
      </c>
      <c r="F163" t="s">
        <v>169</v>
      </c>
      <c r="K163" s="105" t="s">
        <v>99</v>
      </c>
      <c r="L163">
        <v>16.667000000000002</v>
      </c>
      <c r="M163" s="3">
        <v>0.9</v>
      </c>
      <c r="N163" s="14">
        <f t="shared" si="7"/>
        <v>15.000300000000001</v>
      </c>
    </row>
    <row r="164" spans="2:15" x14ac:dyDescent="0.2">
      <c r="B164" s="105" t="s">
        <v>102</v>
      </c>
      <c r="C164" s="8">
        <v>140000</v>
      </c>
      <c r="D164">
        <v>0.75</v>
      </c>
      <c r="E164">
        <f t="shared" si="6"/>
        <v>105</v>
      </c>
      <c r="F164" t="s">
        <v>169</v>
      </c>
      <c r="K164" s="105" t="s">
        <v>101</v>
      </c>
      <c r="L164">
        <v>23</v>
      </c>
      <c r="M164" s="3">
        <v>0.9</v>
      </c>
      <c r="N164">
        <f t="shared" si="7"/>
        <v>20.7</v>
      </c>
    </row>
    <row r="165" spans="2:15" x14ac:dyDescent="0.2">
      <c r="B165" s="105" t="s">
        <v>104</v>
      </c>
      <c r="C165" s="8">
        <v>140000</v>
      </c>
      <c r="D165">
        <v>0.75</v>
      </c>
      <c r="E165">
        <f t="shared" si="6"/>
        <v>105</v>
      </c>
      <c r="F165" t="s">
        <v>169</v>
      </c>
      <c r="K165" s="105" t="s">
        <v>103</v>
      </c>
      <c r="L165">
        <v>25</v>
      </c>
      <c r="M165" s="3">
        <v>0.9</v>
      </c>
      <c r="N165">
        <f t="shared" si="7"/>
        <v>22.5</v>
      </c>
    </row>
    <row r="166" spans="2:15" x14ac:dyDescent="0.2">
      <c r="B166" s="105" t="s">
        <v>106</v>
      </c>
      <c r="C166" s="8">
        <v>140000</v>
      </c>
      <c r="D166">
        <v>0.75</v>
      </c>
      <c r="E166">
        <f t="shared" si="6"/>
        <v>105</v>
      </c>
      <c r="F166" t="s">
        <v>169</v>
      </c>
      <c r="K166" s="105" t="s">
        <v>105</v>
      </c>
      <c r="L166">
        <v>25</v>
      </c>
      <c r="M166" s="3">
        <v>0.9</v>
      </c>
      <c r="N166">
        <f t="shared" si="7"/>
        <v>22.5</v>
      </c>
    </row>
    <row r="167" spans="2:15" x14ac:dyDescent="0.2">
      <c r="B167" s="105" t="s">
        <v>108</v>
      </c>
      <c r="C167">
        <v>132</v>
      </c>
      <c r="D167">
        <v>0.95</v>
      </c>
      <c r="E167">
        <f>D167*C167</f>
        <v>125.39999999999999</v>
      </c>
      <c r="K167" s="105" t="s">
        <v>107</v>
      </c>
      <c r="L167">
        <v>25</v>
      </c>
      <c r="M167" s="3">
        <v>0.9</v>
      </c>
      <c r="N167">
        <f t="shared" si="7"/>
        <v>22.5</v>
      </c>
    </row>
    <row r="168" spans="2:15" x14ac:dyDescent="0.2">
      <c r="B168" s="105" t="s">
        <v>110</v>
      </c>
      <c r="C168">
        <v>132</v>
      </c>
      <c r="D168">
        <v>0.95</v>
      </c>
      <c r="E168">
        <f>D168*C168</f>
        <v>125.39999999999999</v>
      </c>
      <c r="K168" s="105" t="s">
        <v>109</v>
      </c>
      <c r="L168">
        <v>25</v>
      </c>
      <c r="M168" s="3">
        <v>0.9</v>
      </c>
      <c r="N168">
        <f t="shared" si="7"/>
        <v>22.5</v>
      </c>
    </row>
    <row r="169" spans="2:15" x14ac:dyDescent="0.2">
      <c r="B169" s="105" t="s">
        <v>113</v>
      </c>
      <c r="C169">
        <v>132</v>
      </c>
      <c r="D169">
        <v>0.95</v>
      </c>
      <c r="E169">
        <f>D169*C169</f>
        <v>125.39999999999999</v>
      </c>
      <c r="K169" s="105" t="s">
        <v>111</v>
      </c>
      <c r="L169">
        <v>25</v>
      </c>
      <c r="M169" s="3">
        <v>0.9</v>
      </c>
      <c r="N169">
        <f t="shared" si="7"/>
        <v>22.5</v>
      </c>
    </row>
    <row r="170" spans="2:15" x14ac:dyDescent="0.2">
      <c r="B170" s="105" t="s">
        <v>115</v>
      </c>
      <c r="C170">
        <v>132</v>
      </c>
      <c r="D170">
        <v>0.95</v>
      </c>
      <c r="E170">
        <f>D170*C170</f>
        <v>125.39999999999999</v>
      </c>
      <c r="K170" s="105" t="s">
        <v>114</v>
      </c>
      <c r="L170">
        <v>25</v>
      </c>
      <c r="M170" s="3">
        <v>0.9</v>
      </c>
      <c r="N170">
        <f t="shared" si="7"/>
        <v>22.5</v>
      </c>
    </row>
    <row r="171" spans="2:15" ht="13.5" thickBot="1" x14ac:dyDescent="0.25">
      <c r="B171" s="105" t="s">
        <v>170</v>
      </c>
      <c r="C171" s="8">
        <v>1105</v>
      </c>
      <c r="E171">
        <v>0.8</v>
      </c>
      <c r="K171" s="105" t="s">
        <v>170</v>
      </c>
      <c r="M171" s="3"/>
      <c r="N171" s="2">
        <v>0.7</v>
      </c>
    </row>
    <row r="172" spans="2:15" ht="14.25" thickTop="1" thickBot="1" x14ac:dyDescent="0.25">
      <c r="D172" s="7" t="s">
        <v>116</v>
      </c>
      <c r="E172" s="13">
        <f>SUM(E160:E171)</f>
        <v>1237.4000000000001</v>
      </c>
      <c r="F172" s="48" t="s">
        <v>20</v>
      </c>
      <c r="K172" s="105"/>
      <c r="N172" s="14">
        <f>SUM(N161:N171)</f>
        <v>212.80029999999999</v>
      </c>
      <c r="O172" s="48" t="s">
        <v>20</v>
      </c>
    </row>
    <row r="173" spans="2:15" x14ac:dyDescent="0.2">
      <c r="K173" s="16" t="s">
        <v>117</v>
      </c>
    </row>
    <row r="174" spans="2:15" x14ac:dyDescent="0.2">
      <c r="B174" s="16" t="s">
        <v>21</v>
      </c>
      <c r="K174" s="105" t="s">
        <v>119</v>
      </c>
      <c r="L174">
        <v>54</v>
      </c>
      <c r="M174" s="3">
        <v>0.95</v>
      </c>
      <c r="N174">
        <f t="shared" ref="N174:N181" si="8">M174*L174</f>
        <v>51.3</v>
      </c>
    </row>
    <row r="175" spans="2:15" x14ac:dyDescent="0.2">
      <c r="B175" s="105" t="s">
        <v>127</v>
      </c>
      <c r="C175">
        <v>30</v>
      </c>
      <c r="D175" s="3">
        <v>0.8</v>
      </c>
      <c r="E175">
        <f>D175*C175</f>
        <v>24</v>
      </c>
      <c r="K175" s="105" t="s">
        <v>120</v>
      </c>
      <c r="L175">
        <v>54</v>
      </c>
      <c r="M175" s="3">
        <v>0.95</v>
      </c>
      <c r="N175">
        <f t="shared" si="8"/>
        <v>51.3</v>
      </c>
    </row>
    <row r="176" spans="2:15" ht="13.5" thickBot="1" x14ac:dyDescent="0.25">
      <c r="B176" s="105" t="s">
        <v>128</v>
      </c>
      <c r="C176">
        <v>30</v>
      </c>
      <c r="D176" s="3">
        <v>0.8</v>
      </c>
      <c r="E176">
        <f>D176*C176</f>
        <v>24</v>
      </c>
      <c r="K176" s="105" t="s">
        <v>121</v>
      </c>
      <c r="L176">
        <v>54</v>
      </c>
      <c r="M176" s="3">
        <v>0.95</v>
      </c>
      <c r="N176">
        <f t="shared" si="8"/>
        <v>51.3</v>
      </c>
    </row>
    <row r="177" spans="1:15" ht="13.5" thickBot="1" x14ac:dyDescent="0.25">
      <c r="D177" s="7" t="s">
        <v>116</v>
      </c>
      <c r="E177" s="5">
        <f>SUM(E175:E176)</f>
        <v>48</v>
      </c>
      <c r="F177" s="48" t="s">
        <v>20</v>
      </c>
      <c r="K177" s="105" t="s">
        <v>122</v>
      </c>
      <c r="L177">
        <v>54</v>
      </c>
      <c r="M177" s="3">
        <v>0.95</v>
      </c>
      <c r="N177">
        <f t="shared" si="8"/>
        <v>51.3</v>
      </c>
    </row>
    <row r="178" spans="1:15" x14ac:dyDescent="0.2">
      <c r="K178" s="105" t="s">
        <v>123</v>
      </c>
      <c r="L178">
        <v>54</v>
      </c>
      <c r="M178" s="3">
        <v>0.95</v>
      </c>
      <c r="N178">
        <f t="shared" si="8"/>
        <v>51.3</v>
      </c>
    </row>
    <row r="179" spans="1:15" ht="13.5" thickBot="1" x14ac:dyDescent="0.25">
      <c r="K179" s="105" t="s">
        <v>124</v>
      </c>
      <c r="L179">
        <v>54</v>
      </c>
      <c r="M179" s="3">
        <v>0.95</v>
      </c>
      <c r="N179">
        <f t="shared" si="8"/>
        <v>51.3</v>
      </c>
    </row>
    <row r="180" spans="1:15" ht="13.5" thickBot="1" x14ac:dyDescent="0.25">
      <c r="D180" s="16" t="s">
        <v>130</v>
      </c>
      <c r="E180" s="10">
        <f>E172+N183+E177</f>
        <v>1908.6003000000001</v>
      </c>
      <c r="F180" s="48" t="s">
        <v>20</v>
      </c>
      <c r="K180" s="105" t="s">
        <v>125</v>
      </c>
      <c r="L180">
        <v>54</v>
      </c>
      <c r="M180" s="3">
        <v>0.95</v>
      </c>
      <c r="N180">
        <f t="shared" si="8"/>
        <v>51.3</v>
      </c>
    </row>
    <row r="181" spans="1:15" ht="13.5" thickBot="1" x14ac:dyDescent="0.25">
      <c r="K181" s="105" t="s">
        <v>126</v>
      </c>
      <c r="L181">
        <v>54</v>
      </c>
      <c r="M181" s="3">
        <v>0.95</v>
      </c>
      <c r="N181" s="2">
        <f t="shared" si="8"/>
        <v>51.3</v>
      </c>
    </row>
    <row r="182" spans="1:15" ht="14.25" thickTop="1" thickBot="1" x14ac:dyDescent="0.25">
      <c r="N182">
        <f>SUM(N174:N181)</f>
        <v>410.40000000000003</v>
      </c>
      <c r="O182" s="48" t="s">
        <v>20</v>
      </c>
    </row>
    <row r="183" spans="1:15" ht="13.5" thickBot="1" x14ac:dyDescent="0.25">
      <c r="M183" s="16" t="s">
        <v>160</v>
      </c>
      <c r="N183" s="28">
        <f>N182+N172</f>
        <v>623.20029999999997</v>
      </c>
      <c r="O183" s="48" t="s">
        <v>20</v>
      </c>
    </row>
    <row r="185" spans="1:15" x14ac:dyDescent="0.2">
      <c r="L185" s="20"/>
      <c r="M185" s="30"/>
      <c r="N185" s="20"/>
    </row>
    <row r="186" spans="1:15" x14ac:dyDescent="0.2">
      <c r="L186" s="20"/>
      <c r="M186" s="30"/>
      <c r="N186" s="20"/>
    </row>
    <row r="187" spans="1:15" x14ac:dyDescent="0.2">
      <c r="L187" s="20"/>
      <c r="M187" s="30"/>
      <c r="N187" s="20"/>
    </row>
    <row r="188" spans="1:15" ht="18.75" x14ac:dyDescent="0.3">
      <c r="A188" s="36" t="s">
        <v>171</v>
      </c>
      <c r="O188" s="16"/>
    </row>
    <row r="189" spans="1:15" x14ac:dyDescent="0.2">
      <c r="B189" t="s">
        <v>172</v>
      </c>
      <c r="O189" s="16"/>
    </row>
    <row r="190" spans="1:15" x14ac:dyDescent="0.2">
      <c r="B190" t="s">
        <v>173</v>
      </c>
      <c r="O190" s="16"/>
    </row>
    <row r="191" spans="1:15" ht="13.5" thickBot="1" x14ac:dyDescent="0.25">
      <c r="O191" s="16"/>
    </row>
    <row r="192" spans="1:15" ht="13.5" thickBot="1" x14ac:dyDescent="0.25">
      <c r="B192" s="19" t="s">
        <v>15</v>
      </c>
      <c r="C192" s="33">
        <v>1225</v>
      </c>
      <c r="D192" s="11" t="s">
        <v>20</v>
      </c>
      <c r="E192" t="s">
        <v>174</v>
      </c>
      <c r="O192" s="16"/>
    </row>
    <row r="193" spans="1:15" ht="13.5" thickBot="1" x14ac:dyDescent="0.25">
      <c r="O193" s="16"/>
    </row>
    <row r="194" spans="1:15" ht="13.5" thickBot="1" x14ac:dyDescent="0.25">
      <c r="B194" s="19" t="s">
        <v>17</v>
      </c>
      <c r="C194" s="33">
        <v>542</v>
      </c>
      <c r="D194" s="11" t="s">
        <v>20</v>
      </c>
      <c r="E194" t="s">
        <v>175</v>
      </c>
      <c r="O194" s="16"/>
    </row>
    <row r="195" spans="1:15" ht="13.5" thickBot="1" x14ac:dyDescent="0.25">
      <c r="O195" s="16"/>
    </row>
    <row r="196" spans="1:15" ht="13.5" thickBot="1" x14ac:dyDescent="0.25">
      <c r="B196" s="19" t="s">
        <v>21</v>
      </c>
      <c r="C196" s="55">
        <f>62+4</f>
        <v>66</v>
      </c>
      <c r="D196" s="11" t="s">
        <v>20</v>
      </c>
      <c r="E196" t="s">
        <v>176</v>
      </c>
      <c r="O196" s="16"/>
    </row>
    <row r="197" spans="1:15" x14ac:dyDescent="0.2">
      <c r="B197" s="19"/>
      <c r="C197" s="45"/>
      <c r="D197" s="11"/>
      <c r="O197" s="16"/>
    </row>
    <row r="198" spans="1:15" x14ac:dyDescent="0.2">
      <c r="B198" s="100" t="s">
        <v>177</v>
      </c>
      <c r="C198" s="45"/>
      <c r="D198" s="11"/>
      <c r="O198" s="16"/>
    </row>
    <row r="199" spans="1:15" x14ac:dyDescent="0.2">
      <c r="B199" s="100" t="s">
        <v>178</v>
      </c>
      <c r="C199" s="45"/>
      <c r="D199" s="11"/>
      <c r="O199" s="16"/>
    </row>
    <row r="200" spans="1:15" x14ac:dyDescent="0.2">
      <c r="B200" s="19"/>
      <c r="C200" s="45"/>
      <c r="D200" s="11"/>
      <c r="O200" s="16"/>
    </row>
    <row r="201" spans="1:15" x14ac:dyDescent="0.2">
      <c r="O201" s="7"/>
    </row>
    <row r="203" spans="1:15" ht="18.75" x14ac:dyDescent="0.3">
      <c r="A203" s="36" t="s">
        <v>179</v>
      </c>
    </row>
    <row r="204" spans="1:15" x14ac:dyDescent="0.2">
      <c r="B204" t="s">
        <v>180</v>
      </c>
    </row>
    <row r="205" spans="1:15" x14ac:dyDescent="0.2">
      <c r="B205" t="s">
        <v>181</v>
      </c>
    </row>
    <row r="206" spans="1:15" x14ac:dyDescent="0.2">
      <c r="B206" t="s">
        <v>182</v>
      </c>
    </row>
    <row r="207" spans="1:15" x14ac:dyDescent="0.2">
      <c r="B207" t="s">
        <v>183</v>
      </c>
    </row>
    <row r="209" spans="1:14" x14ac:dyDescent="0.2">
      <c r="B209" s="19" t="s">
        <v>15</v>
      </c>
      <c r="C209" s="19"/>
      <c r="D209" s="19"/>
    </row>
    <row r="210" spans="1:14" x14ac:dyDescent="0.2">
      <c r="A210" s="18" t="s">
        <v>184</v>
      </c>
      <c r="C210" s="4" t="s">
        <v>90</v>
      </c>
      <c r="D210" s="4" t="s">
        <v>91</v>
      </c>
      <c r="E210" s="4" t="s">
        <v>20</v>
      </c>
      <c r="J210" s="19" t="s">
        <v>86</v>
      </c>
      <c r="K210" s="4" t="s">
        <v>90</v>
      </c>
      <c r="L210" s="4" t="s">
        <v>91</v>
      </c>
      <c r="M210" s="4" t="s">
        <v>20</v>
      </c>
    </row>
    <row r="211" spans="1:14" x14ac:dyDescent="0.2">
      <c r="B211" s="105" t="s">
        <v>94</v>
      </c>
      <c r="C211" s="8">
        <f>F79</f>
        <v>120</v>
      </c>
      <c r="D211">
        <v>0.95</v>
      </c>
      <c r="E211">
        <f t="shared" ref="E211:E217" si="9">D211*C211</f>
        <v>114</v>
      </c>
      <c r="J211" s="105" t="s">
        <v>93</v>
      </c>
      <c r="K211">
        <v>1.75</v>
      </c>
      <c r="L211" s="3">
        <v>0.7</v>
      </c>
      <c r="M211">
        <f t="shared" ref="M211:M221" si="10">L211*K211</f>
        <v>1.2249999999999999</v>
      </c>
    </row>
    <row r="212" spans="1:14" x14ac:dyDescent="0.2">
      <c r="B212" s="105" t="s">
        <v>96</v>
      </c>
      <c r="C212" s="8">
        <f t="shared" ref="C212:C221" si="11">F80</f>
        <v>120</v>
      </c>
      <c r="D212">
        <v>0.95</v>
      </c>
      <c r="E212">
        <f t="shared" si="9"/>
        <v>114</v>
      </c>
      <c r="J212" s="105" t="s">
        <v>95</v>
      </c>
      <c r="K212">
        <v>23</v>
      </c>
      <c r="L212" s="3">
        <v>0.9</v>
      </c>
      <c r="M212">
        <f t="shared" si="10"/>
        <v>20.7</v>
      </c>
    </row>
    <row r="213" spans="1:14" x14ac:dyDescent="0.2">
      <c r="B213" s="105" t="s">
        <v>98</v>
      </c>
      <c r="C213" s="8">
        <f t="shared" si="11"/>
        <v>120</v>
      </c>
      <c r="D213">
        <v>0.95</v>
      </c>
      <c r="E213">
        <f t="shared" si="9"/>
        <v>114</v>
      </c>
      <c r="J213" s="105" t="s">
        <v>97</v>
      </c>
      <c r="K213">
        <v>23</v>
      </c>
      <c r="L213" s="3">
        <v>0.9</v>
      </c>
      <c r="M213">
        <f t="shared" si="10"/>
        <v>20.7</v>
      </c>
    </row>
    <row r="214" spans="1:14" x14ac:dyDescent="0.2">
      <c r="B214" s="105" t="s">
        <v>100</v>
      </c>
      <c r="C214" s="8">
        <f t="shared" si="11"/>
        <v>120</v>
      </c>
      <c r="D214">
        <v>0.95</v>
      </c>
      <c r="E214">
        <f t="shared" si="9"/>
        <v>114</v>
      </c>
      <c r="J214" s="105" t="s">
        <v>99</v>
      </c>
      <c r="K214">
        <v>23</v>
      </c>
      <c r="L214" s="3">
        <v>0.9</v>
      </c>
      <c r="M214" s="14">
        <f t="shared" si="10"/>
        <v>20.7</v>
      </c>
    </row>
    <row r="215" spans="1:14" x14ac:dyDescent="0.2">
      <c r="B215" s="105" t="s">
        <v>102</v>
      </c>
      <c r="C215" s="8">
        <f t="shared" si="11"/>
        <v>120</v>
      </c>
      <c r="D215">
        <v>0.95</v>
      </c>
      <c r="E215">
        <f t="shared" si="9"/>
        <v>114</v>
      </c>
      <c r="J215" s="105" t="s">
        <v>101</v>
      </c>
      <c r="K215">
        <v>23</v>
      </c>
      <c r="L215" s="3">
        <v>0.9</v>
      </c>
      <c r="M215">
        <f t="shared" si="10"/>
        <v>20.7</v>
      </c>
    </row>
    <row r="216" spans="1:14" x14ac:dyDescent="0.2">
      <c r="B216" s="105" t="s">
        <v>104</v>
      </c>
      <c r="C216" s="8">
        <f t="shared" si="11"/>
        <v>120</v>
      </c>
      <c r="D216">
        <v>0.95</v>
      </c>
      <c r="E216">
        <f t="shared" si="9"/>
        <v>114</v>
      </c>
      <c r="J216" s="105" t="s">
        <v>103</v>
      </c>
      <c r="K216">
        <v>25</v>
      </c>
      <c r="L216" s="3">
        <v>0.9</v>
      </c>
      <c r="M216">
        <f t="shared" si="10"/>
        <v>22.5</v>
      </c>
    </row>
    <row r="217" spans="1:14" x14ac:dyDescent="0.2">
      <c r="B217" s="105" t="s">
        <v>106</v>
      </c>
      <c r="C217" s="8">
        <f t="shared" si="11"/>
        <v>120</v>
      </c>
      <c r="D217">
        <v>0.95</v>
      </c>
      <c r="E217">
        <f t="shared" si="9"/>
        <v>114</v>
      </c>
      <c r="J217" s="105" t="s">
        <v>105</v>
      </c>
      <c r="K217">
        <v>25</v>
      </c>
      <c r="L217" s="3">
        <v>0.9</v>
      </c>
      <c r="M217">
        <f t="shared" si="10"/>
        <v>22.5</v>
      </c>
    </row>
    <row r="218" spans="1:14" x14ac:dyDescent="0.2">
      <c r="B218" s="105" t="s">
        <v>108</v>
      </c>
      <c r="C218" s="8">
        <f t="shared" si="11"/>
        <v>145</v>
      </c>
      <c r="D218" s="3"/>
      <c r="E218">
        <v>132</v>
      </c>
      <c r="J218" s="105" t="s">
        <v>107</v>
      </c>
      <c r="K218">
        <v>25</v>
      </c>
      <c r="L218" s="3">
        <v>0.9</v>
      </c>
      <c r="M218">
        <f t="shared" si="10"/>
        <v>22.5</v>
      </c>
    </row>
    <row r="219" spans="1:14" x14ac:dyDescent="0.2">
      <c r="B219" s="105" t="s">
        <v>110</v>
      </c>
      <c r="C219" s="8">
        <f t="shared" si="11"/>
        <v>145</v>
      </c>
      <c r="D219" s="3"/>
      <c r="E219">
        <v>132</v>
      </c>
      <c r="J219" s="105" t="s">
        <v>109</v>
      </c>
      <c r="K219">
        <v>25</v>
      </c>
      <c r="L219" s="3">
        <v>0.9</v>
      </c>
      <c r="M219">
        <f t="shared" si="10"/>
        <v>22.5</v>
      </c>
    </row>
    <row r="220" spans="1:14" x14ac:dyDescent="0.2">
      <c r="B220" s="105" t="s">
        <v>113</v>
      </c>
      <c r="C220" s="8">
        <f t="shared" si="11"/>
        <v>145</v>
      </c>
      <c r="D220" s="3"/>
      <c r="E220">
        <v>132</v>
      </c>
      <c r="J220" s="105" t="s">
        <v>111</v>
      </c>
      <c r="K220">
        <v>25</v>
      </c>
      <c r="L220" s="3">
        <v>0.9</v>
      </c>
      <c r="M220">
        <f t="shared" si="10"/>
        <v>22.5</v>
      </c>
    </row>
    <row r="221" spans="1:14" ht="13.5" thickBot="1" x14ac:dyDescent="0.25">
      <c r="B221" s="105" t="s">
        <v>115</v>
      </c>
      <c r="C221" s="8">
        <f t="shared" si="11"/>
        <v>145</v>
      </c>
      <c r="D221" s="3"/>
      <c r="E221">
        <v>132</v>
      </c>
      <c r="J221" s="105" t="s">
        <v>114</v>
      </c>
      <c r="K221">
        <v>25</v>
      </c>
      <c r="L221" s="3">
        <v>0.9</v>
      </c>
      <c r="M221" s="2">
        <f t="shared" si="10"/>
        <v>22.5</v>
      </c>
    </row>
    <row r="222" spans="1:14" ht="14.25" thickTop="1" thickBot="1" x14ac:dyDescent="0.25">
      <c r="D222" s="7" t="s">
        <v>116</v>
      </c>
      <c r="E222" s="13">
        <f>SUM(E211:E221)</f>
        <v>1326</v>
      </c>
      <c r="F222" s="48" t="s">
        <v>20</v>
      </c>
      <c r="J222" s="105"/>
      <c r="M222" s="3">
        <f>SUM(M211:M221)</f>
        <v>219.02500000000001</v>
      </c>
      <c r="N222" s="48" t="s">
        <v>20</v>
      </c>
    </row>
    <row r="223" spans="1:14" x14ac:dyDescent="0.2">
      <c r="J223" s="16" t="s">
        <v>117</v>
      </c>
    </row>
    <row r="224" spans="1:14" x14ac:dyDescent="0.2">
      <c r="J224" s="105" t="s">
        <v>119</v>
      </c>
      <c r="L224" s="3"/>
      <c r="M224">
        <v>54</v>
      </c>
    </row>
    <row r="225" spans="2:15" x14ac:dyDescent="0.2">
      <c r="J225" s="105" t="s">
        <v>120</v>
      </c>
      <c r="L225" s="3"/>
      <c r="M225">
        <v>54</v>
      </c>
    </row>
    <row r="226" spans="2:15" x14ac:dyDescent="0.2">
      <c r="J226" s="105" t="s">
        <v>121</v>
      </c>
      <c r="L226" s="3"/>
      <c r="M226">
        <v>54</v>
      </c>
    </row>
    <row r="227" spans="2:15" x14ac:dyDescent="0.2">
      <c r="J227" s="105" t="s">
        <v>122</v>
      </c>
      <c r="L227" s="3"/>
      <c r="M227">
        <v>54</v>
      </c>
    </row>
    <row r="228" spans="2:15" x14ac:dyDescent="0.2">
      <c r="J228" s="105" t="s">
        <v>123</v>
      </c>
      <c r="L228" s="3"/>
      <c r="M228">
        <v>54</v>
      </c>
    </row>
    <row r="229" spans="2:15" x14ac:dyDescent="0.2">
      <c r="C229" s="105" t="s">
        <v>185</v>
      </c>
      <c r="J229" s="105" t="s">
        <v>124</v>
      </c>
      <c r="L229" s="3"/>
      <c r="M229">
        <v>54</v>
      </c>
    </row>
    <row r="230" spans="2:15" x14ac:dyDescent="0.2">
      <c r="C230" s="105" t="s">
        <v>84</v>
      </c>
      <c r="G230" s="30" t="s">
        <v>186</v>
      </c>
      <c r="J230" s="105" t="s">
        <v>125</v>
      </c>
      <c r="L230" s="3"/>
      <c r="M230">
        <v>54</v>
      </c>
    </row>
    <row r="231" spans="2:15" x14ac:dyDescent="0.2">
      <c r="B231" s="16" t="s">
        <v>21</v>
      </c>
      <c r="C231" s="29" t="s">
        <v>89</v>
      </c>
      <c r="G231" s="30" t="s">
        <v>187</v>
      </c>
      <c r="J231" s="105" t="s">
        <v>126</v>
      </c>
      <c r="L231" s="3"/>
      <c r="M231">
        <v>54</v>
      </c>
    </row>
    <row r="232" spans="2:15" x14ac:dyDescent="0.2">
      <c r="B232" s="105" t="s">
        <v>127</v>
      </c>
      <c r="C232" s="8">
        <v>44525</v>
      </c>
      <c r="D232" s="3"/>
      <c r="E232">
        <v>32</v>
      </c>
      <c r="G232">
        <v>35</v>
      </c>
      <c r="M232">
        <f>SUM(M224:M231)</f>
        <v>432</v>
      </c>
      <c r="N232" s="48" t="s">
        <v>20</v>
      </c>
    </row>
    <row r="233" spans="2:15" ht="13.5" thickBot="1" x14ac:dyDescent="0.25">
      <c r="B233" s="105" t="s">
        <v>128</v>
      </c>
      <c r="C233" s="8">
        <v>44525</v>
      </c>
      <c r="D233" s="3"/>
      <c r="E233">
        <v>32</v>
      </c>
      <c r="G233">
        <v>35</v>
      </c>
    </row>
    <row r="234" spans="2:15" ht="13.5" thickBot="1" x14ac:dyDescent="0.25">
      <c r="D234" s="7" t="s">
        <v>116</v>
      </c>
      <c r="E234" s="5">
        <f>SUM(E232:E233)</f>
        <v>64</v>
      </c>
      <c r="F234" s="48" t="s">
        <v>20</v>
      </c>
      <c r="G234" s="11"/>
      <c r="H234" s="48"/>
      <c r="L234" s="16" t="s">
        <v>160</v>
      </c>
      <c r="M234" s="6">
        <f>M222+M232</f>
        <v>651.02499999999998</v>
      </c>
      <c r="N234" s="48" t="s">
        <v>20</v>
      </c>
    </row>
    <row r="236" spans="2:15" ht="13.5" thickBot="1" x14ac:dyDescent="0.25">
      <c r="L236" s="16"/>
      <c r="M236" s="20"/>
      <c r="N236" s="48"/>
    </row>
    <row r="237" spans="2:15" ht="13.5" thickBot="1" x14ac:dyDescent="0.25">
      <c r="L237" s="16" t="s">
        <v>130</v>
      </c>
      <c r="M237" s="10">
        <f>E222+M234+E234</f>
        <v>2041.0250000000001</v>
      </c>
      <c r="N237" s="48" t="s">
        <v>20</v>
      </c>
    </row>
    <row r="240" spans="2:15" x14ac:dyDescent="0.2">
      <c r="O240" s="7"/>
    </row>
    <row r="243" spans="1:12" ht="18.75" x14ac:dyDescent="0.3">
      <c r="A243" s="36" t="s">
        <v>188</v>
      </c>
    </row>
    <row r="244" spans="1:12" x14ac:dyDescent="0.2">
      <c r="B244" t="s">
        <v>189</v>
      </c>
    </row>
    <row r="245" spans="1:12" x14ac:dyDescent="0.2">
      <c r="B245" t="s">
        <v>190</v>
      </c>
    </row>
    <row r="246" spans="1:12" x14ac:dyDescent="0.2">
      <c r="B246" t="s">
        <v>191</v>
      </c>
    </row>
    <row r="248" spans="1:12" x14ac:dyDescent="0.2">
      <c r="B248" s="16" t="s">
        <v>15</v>
      </c>
      <c r="C248" s="8">
        <v>1251</v>
      </c>
      <c r="D248" s="21" t="s">
        <v>192</v>
      </c>
      <c r="G248" s="12"/>
      <c r="H248" s="12"/>
      <c r="J248" s="16" t="s">
        <v>17</v>
      </c>
      <c r="K248" s="58">
        <v>167</v>
      </c>
      <c r="L248" s="92" t="s">
        <v>193</v>
      </c>
    </row>
    <row r="249" spans="1:12" x14ac:dyDescent="0.2">
      <c r="B249" s="1"/>
      <c r="C249">
        <v>3</v>
      </c>
      <c r="D249" s="12" t="s">
        <v>194</v>
      </c>
      <c r="G249" s="12"/>
      <c r="H249" s="12"/>
      <c r="J249" s="17" t="s">
        <v>195</v>
      </c>
      <c r="K249" s="58">
        <v>336</v>
      </c>
      <c r="L249" s="92" t="s">
        <v>196</v>
      </c>
    </row>
    <row r="250" spans="1:12" x14ac:dyDescent="0.2">
      <c r="C250" s="58">
        <v>26</v>
      </c>
      <c r="D250" t="s">
        <v>197</v>
      </c>
      <c r="K250" s="58">
        <v>60</v>
      </c>
      <c r="L250" t="s">
        <v>198</v>
      </c>
    </row>
    <row r="251" spans="1:12" ht="13.5" thickBot="1" x14ac:dyDescent="0.25">
      <c r="C251" s="58">
        <v>-3</v>
      </c>
      <c r="D251" t="s">
        <v>199</v>
      </c>
      <c r="K251" s="58">
        <v>35</v>
      </c>
      <c r="L251" t="s">
        <v>200</v>
      </c>
    </row>
    <row r="252" spans="1:12" ht="13.5" thickBot="1" x14ac:dyDescent="0.25">
      <c r="C252" s="10">
        <f>SUM(C248:C251)</f>
        <v>1277</v>
      </c>
      <c r="D252" t="s">
        <v>20</v>
      </c>
      <c r="K252" s="58">
        <v>-26</v>
      </c>
      <c r="L252" t="s">
        <v>201</v>
      </c>
    </row>
    <row r="253" spans="1:12" ht="13.5" thickBot="1" x14ac:dyDescent="0.25">
      <c r="B253" s="16" t="s">
        <v>202</v>
      </c>
      <c r="C253" s="20">
        <v>201</v>
      </c>
      <c r="D253" s="92" t="s">
        <v>203</v>
      </c>
      <c r="K253" s="74">
        <f>SUM(K248:K252)</f>
        <v>572</v>
      </c>
      <c r="L253" s="100" t="s">
        <v>204</v>
      </c>
    </row>
    <row r="254" spans="1:12" x14ac:dyDescent="0.2">
      <c r="A254" s="1" t="s">
        <v>205</v>
      </c>
      <c r="B254" t="s">
        <v>206</v>
      </c>
      <c r="J254" s="16" t="s">
        <v>202</v>
      </c>
      <c r="K254" s="20">
        <v>217</v>
      </c>
      <c r="L254" s="92" t="s">
        <v>207</v>
      </c>
    </row>
    <row r="255" spans="1:12" x14ac:dyDescent="0.2">
      <c r="L255" s="92" t="s">
        <v>208</v>
      </c>
    </row>
    <row r="256" spans="1:12" x14ac:dyDescent="0.2">
      <c r="B256" s="16" t="s">
        <v>21</v>
      </c>
      <c r="C256" s="109">
        <v>62</v>
      </c>
      <c r="L256" s="92" t="s">
        <v>209</v>
      </c>
    </row>
    <row r="257" spans="1:14" ht="13.5" thickBot="1" x14ac:dyDescent="0.25">
      <c r="C257" s="109">
        <v>3</v>
      </c>
      <c r="D257" t="s">
        <v>201</v>
      </c>
      <c r="M257" s="92" t="s">
        <v>210</v>
      </c>
    </row>
    <row r="258" spans="1:14" ht="13.5" thickBot="1" x14ac:dyDescent="0.25">
      <c r="C258" s="13">
        <f>SUM(C256:C257)</f>
        <v>65</v>
      </c>
      <c r="D258" t="s">
        <v>20</v>
      </c>
      <c r="J258" s="16" t="s">
        <v>130</v>
      </c>
      <c r="K258" s="10">
        <f>C252+K253+C258</f>
        <v>1914</v>
      </c>
      <c r="L258" s="48" t="s">
        <v>20</v>
      </c>
    </row>
    <row r="259" spans="1:14" x14ac:dyDescent="0.2">
      <c r="B259" s="16" t="s">
        <v>202</v>
      </c>
      <c r="C259" s="15">
        <v>2.6</v>
      </c>
      <c r="D259" s="92" t="s">
        <v>211</v>
      </c>
      <c r="J259" s="16"/>
      <c r="K259" s="16"/>
      <c r="L259" s="16"/>
      <c r="M259" s="20"/>
    </row>
    <row r="260" spans="1:14" x14ac:dyDescent="0.2">
      <c r="E260" s="15"/>
      <c r="J260" s="16"/>
      <c r="K260" s="16"/>
      <c r="L260" s="16"/>
      <c r="M260" s="20"/>
    </row>
    <row r="261" spans="1:14" x14ac:dyDescent="0.2">
      <c r="A261" t="s">
        <v>212</v>
      </c>
      <c r="E261" s="26"/>
      <c r="F261" s="26"/>
      <c r="G261" s="26"/>
      <c r="H261" s="26"/>
      <c r="I261" s="26"/>
      <c r="J261" s="26"/>
      <c r="K261" s="16"/>
      <c r="L261" s="16"/>
      <c r="M261" s="16"/>
      <c r="N261" s="20"/>
    </row>
    <row r="262" spans="1:14" x14ac:dyDescent="0.2">
      <c r="E262" s="15"/>
    </row>
    <row r="263" spans="1:14" ht="18.75" x14ac:dyDescent="0.3">
      <c r="A263" s="36" t="s">
        <v>213</v>
      </c>
    </row>
    <row r="264" spans="1:14" x14ac:dyDescent="0.2">
      <c r="B264" t="s">
        <v>214</v>
      </c>
    </row>
    <row r="265" spans="1:14" x14ac:dyDescent="0.2">
      <c r="B265" t="s">
        <v>190</v>
      </c>
    </row>
    <row r="266" spans="1:14" x14ac:dyDescent="0.2">
      <c r="B266" t="s">
        <v>191</v>
      </c>
    </row>
    <row r="268" spans="1:14" x14ac:dyDescent="0.2">
      <c r="B268" s="16" t="s">
        <v>15</v>
      </c>
      <c r="C268" s="8">
        <v>1251</v>
      </c>
      <c r="D268" s="21" t="s">
        <v>192</v>
      </c>
      <c r="J268" s="16" t="s">
        <v>17</v>
      </c>
      <c r="K268" s="58">
        <v>167</v>
      </c>
      <c r="L268" t="s">
        <v>215</v>
      </c>
    </row>
    <row r="269" spans="1:14" ht="13.5" thickBot="1" x14ac:dyDescent="0.25">
      <c r="C269">
        <v>3</v>
      </c>
      <c r="D269" s="12" t="s">
        <v>194</v>
      </c>
      <c r="G269" s="12"/>
      <c r="H269" s="12"/>
      <c r="K269" s="58">
        <v>336</v>
      </c>
      <c r="L269" t="s">
        <v>216</v>
      </c>
    </row>
    <row r="270" spans="1:14" ht="13.5" thickBot="1" x14ac:dyDescent="0.25">
      <c r="C270" s="10">
        <f>SUM(C268:C269)</f>
        <v>1254</v>
      </c>
      <c r="D270" s="48" t="s">
        <v>20</v>
      </c>
      <c r="G270" s="12"/>
      <c r="H270" s="12"/>
      <c r="J270" s="94" t="s">
        <v>217</v>
      </c>
      <c r="K270" s="10">
        <f>SUM(K268:K269)</f>
        <v>503</v>
      </c>
      <c r="L270" s="92" t="s">
        <v>20</v>
      </c>
    </row>
    <row r="271" spans="1:14" x14ac:dyDescent="0.2">
      <c r="D271" s="12"/>
      <c r="F271" s="94" t="s">
        <v>218</v>
      </c>
      <c r="H271" s="92" t="s">
        <v>219</v>
      </c>
    </row>
    <row r="272" spans="1:14" ht="13.5" thickBot="1" x14ac:dyDescent="0.25">
      <c r="K272" s="14"/>
    </row>
    <row r="273" spans="1:12" ht="13.5" thickBot="1" x14ac:dyDescent="0.25">
      <c r="B273" s="16" t="s">
        <v>21</v>
      </c>
      <c r="C273" s="13">
        <v>62</v>
      </c>
      <c r="D273" s="48" t="s">
        <v>20</v>
      </c>
      <c r="J273" s="16" t="s">
        <v>130</v>
      </c>
      <c r="K273" s="10">
        <f>C270+K270+C273</f>
        <v>1819</v>
      </c>
      <c r="L273" s="48" t="s">
        <v>20</v>
      </c>
    </row>
    <row r="275" spans="1:12" x14ac:dyDescent="0.2">
      <c r="A275" t="s">
        <v>220</v>
      </c>
    </row>
    <row r="277" spans="1:12" ht="15.75" x14ac:dyDescent="0.25">
      <c r="B277" s="86" t="s">
        <v>221</v>
      </c>
    </row>
    <row r="278" spans="1:12" x14ac:dyDescent="0.2">
      <c r="G278" s="92" t="s">
        <v>222</v>
      </c>
    </row>
    <row r="279" spans="1:12" x14ac:dyDescent="0.2">
      <c r="B279" s="105" t="s">
        <v>116</v>
      </c>
      <c r="C279" s="92"/>
      <c r="G279" s="92" t="s">
        <v>223</v>
      </c>
    </row>
    <row r="280" spans="1:12" x14ac:dyDescent="0.2">
      <c r="B280" s="105" t="s">
        <v>224</v>
      </c>
      <c r="C280" s="30" t="s">
        <v>154</v>
      </c>
      <c r="D280" s="92" t="s">
        <v>225</v>
      </c>
    </row>
    <row r="281" spans="1:12" x14ac:dyDescent="0.2">
      <c r="B281" s="105" t="s">
        <v>83</v>
      </c>
      <c r="C281" s="30" t="s">
        <v>225</v>
      </c>
      <c r="D281" s="92" t="s">
        <v>226</v>
      </c>
      <c r="F281" s="88" t="s">
        <v>227</v>
      </c>
      <c r="G281" s="88" t="s">
        <v>228</v>
      </c>
    </row>
    <row r="282" spans="1:12" x14ac:dyDescent="0.2">
      <c r="B282" s="87" t="s">
        <v>155</v>
      </c>
      <c r="C282" s="29" t="s">
        <v>229</v>
      </c>
      <c r="D282" s="91" t="s">
        <v>229</v>
      </c>
      <c r="F282" t="s">
        <v>229</v>
      </c>
      <c r="G282" t="s">
        <v>229</v>
      </c>
      <c r="H282" t="s">
        <v>116</v>
      </c>
    </row>
    <row r="283" spans="1:12" x14ac:dyDescent="0.2">
      <c r="B283" s="105">
        <v>20</v>
      </c>
      <c r="C283" s="110">
        <v>1254</v>
      </c>
      <c r="D283" s="62">
        <f>C283+26-3</f>
        <v>1277</v>
      </c>
      <c r="F283" s="23">
        <v>104.9</v>
      </c>
      <c r="G283" s="23">
        <v>129.9</v>
      </c>
      <c r="H283" s="89">
        <v>1254</v>
      </c>
    </row>
    <row r="284" spans="1:12" x14ac:dyDescent="0.2">
      <c r="B284" s="105">
        <v>40</v>
      </c>
      <c r="C284" s="110">
        <v>1254</v>
      </c>
      <c r="D284" s="62">
        <f>C284+26-3</f>
        <v>1277</v>
      </c>
      <c r="F284" s="23"/>
      <c r="G284" s="23"/>
      <c r="H284" s="89">
        <v>1277</v>
      </c>
      <c r="I284" t="s">
        <v>230</v>
      </c>
    </row>
    <row r="285" spans="1:12" x14ac:dyDescent="0.2">
      <c r="B285" s="105">
        <v>60</v>
      </c>
      <c r="C285" s="110">
        <v>1254</v>
      </c>
      <c r="D285" s="62">
        <f t="shared" ref="D285:D292" si="12">C285+26-3</f>
        <v>1277</v>
      </c>
    </row>
    <row r="286" spans="1:12" x14ac:dyDescent="0.2">
      <c r="B286" s="105">
        <v>80</v>
      </c>
      <c r="C286" s="110">
        <v>1254</v>
      </c>
      <c r="D286" s="62">
        <f t="shared" si="12"/>
        <v>1277</v>
      </c>
      <c r="F286" s="92" t="s">
        <v>231</v>
      </c>
    </row>
    <row r="287" spans="1:12" x14ac:dyDescent="0.2">
      <c r="B287" s="105">
        <v>100</v>
      </c>
      <c r="C287" s="110">
        <v>1254</v>
      </c>
      <c r="D287" s="62">
        <f t="shared" si="12"/>
        <v>1277</v>
      </c>
      <c r="F287" s="92" t="s">
        <v>232</v>
      </c>
    </row>
    <row r="288" spans="1:12" x14ac:dyDescent="0.2">
      <c r="B288" s="105">
        <v>120</v>
      </c>
      <c r="C288" s="110">
        <v>1254</v>
      </c>
      <c r="D288" s="62">
        <f t="shared" si="12"/>
        <v>1277</v>
      </c>
      <c r="F288" s="92" t="s">
        <v>233</v>
      </c>
    </row>
    <row r="289" spans="2:14" x14ac:dyDescent="0.2">
      <c r="B289" s="105">
        <v>140</v>
      </c>
      <c r="C289" s="110">
        <v>1254</v>
      </c>
      <c r="D289" s="62">
        <f t="shared" si="12"/>
        <v>1277</v>
      </c>
    </row>
    <row r="290" spans="2:14" x14ac:dyDescent="0.2">
      <c r="B290" s="105">
        <v>160</v>
      </c>
      <c r="C290" s="110">
        <v>1254</v>
      </c>
      <c r="D290" s="62">
        <f t="shared" si="12"/>
        <v>1277</v>
      </c>
      <c r="F290" t="s">
        <v>234</v>
      </c>
    </row>
    <row r="291" spans="2:14" x14ac:dyDescent="0.2">
      <c r="B291" s="105">
        <v>180</v>
      </c>
      <c r="C291" s="110">
        <v>1254</v>
      </c>
      <c r="D291" s="62">
        <f t="shared" si="12"/>
        <v>1277</v>
      </c>
      <c r="F291" t="s">
        <v>235</v>
      </c>
    </row>
    <row r="292" spans="2:14" x14ac:dyDescent="0.2">
      <c r="B292" s="105">
        <v>200</v>
      </c>
      <c r="C292" s="110">
        <v>1254</v>
      </c>
      <c r="D292" s="62">
        <f t="shared" si="12"/>
        <v>1277</v>
      </c>
      <c r="F292" t="s">
        <v>236</v>
      </c>
    </row>
    <row r="293" spans="2:14" x14ac:dyDescent="0.2">
      <c r="B293" s="105">
        <v>220</v>
      </c>
      <c r="C293" s="110">
        <v>1217</v>
      </c>
      <c r="D293" s="62">
        <v>1241.460889</v>
      </c>
      <c r="F293" s="92" t="s">
        <v>237</v>
      </c>
    </row>
    <row r="294" spans="2:14" x14ac:dyDescent="0.2">
      <c r="B294" s="105">
        <v>240</v>
      </c>
      <c r="C294" s="110">
        <v>1199</v>
      </c>
      <c r="D294" s="62">
        <v>1222.758869</v>
      </c>
    </row>
    <row r="295" spans="2:14" x14ac:dyDescent="0.2">
      <c r="B295" s="105">
        <v>260</v>
      </c>
      <c r="C295" s="110">
        <v>1180</v>
      </c>
      <c r="D295" s="62">
        <v>1204.0568490000001</v>
      </c>
      <c r="F295" t="s">
        <v>238</v>
      </c>
    </row>
    <row r="296" spans="2:14" x14ac:dyDescent="0.2">
      <c r="B296" s="105">
        <v>280</v>
      </c>
      <c r="C296" s="110">
        <v>1161</v>
      </c>
      <c r="D296" s="62">
        <v>1185.3548290000001</v>
      </c>
      <c r="F296" t="s">
        <v>239</v>
      </c>
    </row>
    <row r="297" spans="2:14" x14ac:dyDescent="0.2">
      <c r="B297" s="105">
        <v>300</v>
      </c>
      <c r="C297" s="110">
        <v>1143</v>
      </c>
      <c r="D297" s="62">
        <v>1166.6528090000002</v>
      </c>
      <c r="F297" t="s">
        <v>240</v>
      </c>
    </row>
    <row r="298" spans="2:14" x14ac:dyDescent="0.2">
      <c r="D298" s="92"/>
    </row>
    <row r="299" spans="2:14" x14ac:dyDescent="0.2">
      <c r="K299" s="1" t="s">
        <v>241</v>
      </c>
      <c r="L299" s="8">
        <v>1251</v>
      </c>
      <c r="N299" t="s">
        <v>242</v>
      </c>
    </row>
    <row r="300" spans="2:14" x14ac:dyDescent="0.2">
      <c r="K300" s="1" t="s">
        <v>243</v>
      </c>
      <c r="L300" s="90">
        <v>1254</v>
      </c>
      <c r="N300" s="92" t="s">
        <v>244</v>
      </c>
    </row>
    <row r="301" spans="2:14" x14ac:dyDescent="0.2">
      <c r="K301" s="1"/>
      <c r="L301" s="8"/>
    </row>
    <row r="302" spans="2:14" x14ac:dyDescent="0.2">
      <c r="K302" s="1" t="s">
        <v>245</v>
      </c>
      <c r="L302" s="8">
        <v>1262</v>
      </c>
      <c r="N302" t="s">
        <v>242</v>
      </c>
    </row>
    <row r="303" spans="2:14" x14ac:dyDescent="0.2">
      <c r="K303" s="1" t="s">
        <v>246</v>
      </c>
      <c r="L303" s="8">
        <v>1265</v>
      </c>
    </row>
    <row r="305" spans="2:12" ht="15.75" x14ac:dyDescent="0.25">
      <c r="B305" s="86" t="s">
        <v>247</v>
      </c>
    </row>
    <row r="306" spans="2:12" x14ac:dyDescent="0.2">
      <c r="J306" s="92" t="s">
        <v>248</v>
      </c>
    </row>
    <row r="307" spans="2:12" x14ac:dyDescent="0.2">
      <c r="B307" s="105" t="s">
        <v>116</v>
      </c>
      <c r="C307" s="92"/>
      <c r="J307" s="92" t="s">
        <v>249</v>
      </c>
    </row>
    <row r="308" spans="2:12" x14ac:dyDescent="0.2">
      <c r="B308" s="105" t="s">
        <v>224</v>
      </c>
      <c r="C308" s="30" t="s">
        <v>156</v>
      </c>
      <c r="D308" s="92" t="s">
        <v>225</v>
      </c>
      <c r="F308" s="88" t="s">
        <v>250</v>
      </c>
      <c r="G308" s="101" t="s">
        <v>251</v>
      </c>
      <c r="H308" s="101" t="s">
        <v>252</v>
      </c>
      <c r="I308" s="88" t="s">
        <v>253</v>
      </c>
    </row>
    <row r="309" spans="2:12" x14ac:dyDescent="0.2">
      <c r="B309" s="105" t="s">
        <v>83</v>
      </c>
      <c r="C309" s="30" t="s">
        <v>225</v>
      </c>
      <c r="D309" s="92" t="s">
        <v>226</v>
      </c>
      <c r="G309" s="105" t="s">
        <v>225</v>
      </c>
    </row>
    <row r="310" spans="2:12" x14ac:dyDescent="0.2">
      <c r="B310" s="87" t="s">
        <v>155</v>
      </c>
      <c r="C310" s="29" t="s">
        <v>229</v>
      </c>
      <c r="D310" s="91" t="s">
        <v>229</v>
      </c>
      <c r="F310" s="105" t="s">
        <v>229</v>
      </c>
      <c r="G310" s="105" t="s">
        <v>229</v>
      </c>
      <c r="H310" s="105" t="s">
        <v>229</v>
      </c>
      <c r="I310" s="62" t="s">
        <v>229</v>
      </c>
      <c r="J310" s="105" t="s">
        <v>254</v>
      </c>
    </row>
    <row r="311" spans="2:12" x14ac:dyDescent="0.2">
      <c r="B311" s="105">
        <v>20</v>
      </c>
      <c r="C311" s="110">
        <v>505</v>
      </c>
      <c r="D311" s="62">
        <f>C311+95-26</f>
        <v>574</v>
      </c>
      <c r="F311" s="105">
        <v>15</v>
      </c>
      <c r="G311" s="105">
        <v>17</v>
      </c>
      <c r="H311" s="105">
        <v>19</v>
      </c>
      <c r="I311" s="62">
        <v>42.1</v>
      </c>
      <c r="J311" s="66">
        <f>F311*4+G311*3+H311*3+I311*8</f>
        <v>504.8</v>
      </c>
      <c r="K311" s="96" t="s">
        <v>255</v>
      </c>
    </row>
    <row r="312" spans="2:12" x14ac:dyDescent="0.2">
      <c r="B312" s="105">
        <v>40</v>
      </c>
      <c r="C312" s="110">
        <v>505</v>
      </c>
      <c r="D312" s="62">
        <f t="shared" ref="D312:D321" si="13">C312+95-26</f>
        <v>574</v>
      </c>
      <c r="F312" s="105"/>
      <c r="G312" s="105"/>
      <c r="H312" s="105"/>
      <c r="I312" s="105"/>
      <c r="J312" s="62">
        <f>D311</f>
        <v>574</v>
      </c>
      <c r="K312" t="s">
        <v>230</v>
      </c>
    </row>
    <row r="313" spans="2:12" x14ac:dyDescent="0.2">
      <c r="B313" s="105">
        <v>60</v>
      </c>
      <c r="C313" s="110">
        <v>505</v>
      </c>
      <c r="D313" s="62">
        <f t="shared" si="13"/>
        <v>574</v>
      </c>
      <c r="G313" s="30"/>
    </row>
    <row r="314" spans="2:12" x14ac:dyDescent="0.2">
      <c r="B314" s="105">
        <v>80</v>
      </c>
      <c r="C314" s="110">
        <v>505</v>
      </c>
      <c r="D314" s="62">
        <f t="shared" si="13"/>
        <v>574</v>
      </c>
      <c r="F314" s="92" t="s">
        <v>256</v>
      </c>
    </row>
    <row r="315" spans="2:12" x14ac:dyDescent="0.2">
      <c r="B315" s="105">
        <v>100</v>
      </c>
      <c r="C315" s="110">
        <v>505</v>
      </c>
      <c r="D315" s="62">
        <f t="shared" si="13"/>
        <v>574</v>
      </c>
      <c r="F315" s="92" t="s">
        <v>257</v>
      </c>
    </row>
    <row r="316" spans="2:12" x14ac:dyDescent="0.2">
      <c r="B316" s="105">
        <v>120</v>
      </c>
      <c r="C316" s="110">
        <v>505</v>
      </c>
      <c r="D316" s="62">
        <f t="shared" si="13"/>
        <v>574</v>
      </c>
      <c r="F316" s="92" t="s">
        <v>258</v>
      </c>
    </row>
    <row r="317" spans="2:12" x14ac:dyDescent="0.2">
      <c r="B317" s="105">
        <v>140</v>
      </c>
      <c r="C317" s="110">
        <v>505</v>
      </c>
      <c r="D317" s="62">
        <f t="shared" si="13"/>
        <v>574</v>
      </c>
      <c r="F317" s="92" t="s">
        <v>259</v>
      </c>
    </row>
    <row r="318" spans="2:12" x14ac:dyDescent="0.2">
      <c r="B318" s="105">
        <v>160</v>
      </c>
      <c r="C318" s="110">
        <v>505</v>
      </c>
      <c r="D318" s="62">
        <f t="shared" si="13"/>
        <v>574</v>
      </c>
      <c r="F318" s="92"/>
    </row>
    <row r="319" spans="2:12" x14ac:dyDescent="0.2">
      <c r="B319" s="105">
        <v>180</v>
      </c>
      <c r="C319" s="110">
        <v>505</v>
      </c>
      <c r="D319" s="62">
        <f t="shared" si="13"/>
        <v>574</v>
      </c>
      <c r="F319" s="92" t="s">
        <v>260</v>
      </c>
    </row>
    <row r="320" spans="2:12" x14ac:dyDescent="0.2">
      <c r="B320" s="105">
        <v>200</v>
      </c>
      <c r="C320" s="110">
        <v>505</v>
      </c>
      <c r="D320" s="62">
        <f t="shared" si="13"/>
        <v>574</v>
      </c>
      <c r="F320" t="s">
        <v>261</v>
      </c>
      <c r="L320" t="s">
        <v>262</v>
      </c>
    </row>
    <row r="321" spans="2:14" x14ac:dyDescent="0.2">
      <c r="B321" s="105">
        <v>220</v>
      </c>
      <c r="C321" s="110">
        <v>505</v>
      </c>
      <c r="D321" s="62">
        <f t="shared" si="13"/>
        <v>574</v>
      </c>
      <c r="F321" s="92" t="s">
        <v>263</v>
      </c>
    </row>
    <row r="322" spans="2:14" x14ac:dyDescent="0.2">
      <c r="B322" s="105">
        <v>240</v>
      </c>
      <c r="C322" s="110">
        <v>495</v>
      </c>
      <c r="D322" s="62">
        <f>C322+95-26</f>
        <v>564</v>
      </c>
    </row>
    <row r="323" spans="2:14" x14ac:dyDescent="0.2">
      <c r="B323" s="105">
        <v>260</v>
      </c>
      <c r="C323" s="110">
        <v>494.53516000000002</v>
      </c>
      <c r="D323" s="62">
        <f t="shared" ref="D323:D325" si="14">C323+95-26</f>
        <v>563.53516000000002</v>
      </c>
    </row>
    <row r="324" spans="2:14" x14ac:dyDescent="0.2">
      <c r="B324" s="105">
        <v>280</v>
      </c>
      <c r="C324" s="110">
        <v>476.42247999999995</v>
      </c>
      <c r="D324" s="62">
        <f t="shared" si="14"/>
        <v>545.42247999999995</v>
      </c>
      <c r="F324" t="s">
        <v>264</v>
      </c>
    </row>
    <row r="325" spans="2:14" x14ac:dyDescent="0.2">
      <c r="B325" s="105">
        <v>300</v>
      </c>
      <c r="C325" s="110">
        <v>458.3098</v>
      </c>
      <c r="D325" s="62">
        <f t="shared" si="14"/>
        <v>527.3098</v>
      </c>
      <c r="F325" t="s">
        <v>265</v>
      </c>
    </row>
    <row r="326" spans="2:14" x14ac:dyDescent="0.2">
      <c r="D326" s="92"/>
      <c r="F326" s="92" t="s">
        <v>266</v>
      </c>
    </row>
    <row r="327" spans="2:14" x14ac:dyDescent="0.2">
      <c r="D327" s="92"/>
      <c r="F327" s="92" t="s">
        <v>267</v>
      </c>
    </row>
    <row r="328" spans="2:14" x14ac:dyDescent="0.2">
      <c r="D328" s="92"/>
      <c r="F328" s="92" t="s">
        <v>268</v>
      </c>
    </row>
    <row r="329" spans="2:14" x14ac:dyDescent="0.2">
      <c r="D329" s="92"/>
      <c r="F329" t="s">
        <v>269</v>
      </c>
    </row>
    <row r="331" spans="2:14" x14ac:dyDescent="0.2">
      <c r="K331" s="1" t="s">
        <v>270</v>
      </c>
      <c r="L331" s="8">
        <v>495</v>
      </c>
      <c r="N331" t="s">
        <v>271</v>
      </c>
    </row>
    <row r="332" spans="2:14" x14ac:dyDescent="0.2">
      <c r="K332" s="1" t="s">
        <v>272</v>
      </c>
      <c r="L332" s="90">
        <v>495</v>
      </c>
      <c r="M332" t="s">
        <v>273</v>
      </c>
      <c r="N332" s="92"/>
    </row>
    <row r="333" spans="2:14" x14ac:dyDescent="0.2">
      <c r="K333" s="1"/>
      <c r="L333" s="8"/>
    </row>
    <row r="334" spans="2:14" x14ac:dyDescent="0.2">
      <c r="K334" s="1" t="s">
        <v>274</v>
      </c>
      <c r="L334" s="8">
        <v>501</v>
      </c>
      <c r="N334" s="95" t="s">
        <v>275</v>
      </c>
    </row>
    <row r="335" spans="2:14" x14ac:dyDescent="0.2">
      <c r="K335" s="94" t="s">
        <v>276</v>
      </c>
      <c r="L335" s="8">
        <v>503</v>
      </c>
      <c r="N335" s="95"/>
    </row>
    <row r="336" spans="2:14" x14ac:dyDescent="0.2">
      <c r="K336" s="1"/>
      <c r="L336" s="8"/>
    </row>
    <row r="337" spans="1:17" ht="18.75" x14ac:dyDescent="0.3">
      <c r="A337" s="36" t="s">
        <v>277</v>
      </c>
    </row>
    <row r="338" spans="1:17" x14ac:dyDescent="0.2">
      <c r="B338" t="s">
        <v>278</v>
      </c>
    </row>
    <row r="339" spans="1:17" x14ac:dyDescent="0.2">
      <c r="B339" t="s">
        <v>279</v>
      </c>
    </row>
    <row r="340" spans="1:17" x14ac:dyDescent="0.2">
      <c r="B340" t="s">
        <v>280</v>
      </c>
    </row>
    <row r="341" spans="1:17" x14ac:dyDescent="0.2">
      <c r="E341" s="105" t="s">
        <v>82</v>
      </c>
      <c r="N341" s="105" t="s">
        <v>82</v>
      </c>
      <c r="Q341" s="30" t="s">
        <v>74</v>
      </c>
    </row>
    <row r="342" spans="1:17" x14ac:dyDescent="0.2">
      <c r="D342" s="105" t="s">
        <v>281</v>
      </c>
      <c r="E342" s="23" t="s">
        <v>282</v>
      </c>
      <c r="H342" s="111" t="s">
        <v>283</v>
      </c>
      <c r="M342" s="105" t="s">
        <v>281</v>
      </c>
      <c r="N342" s="105" t="s">
        <v>282</v>
      </c>
      <c r="Q342" s="111" t="s">
        <v>283</v>
      </c>
    </row>
    <row r="343" spans="1:17" x14ac:dyDescent="0.2">
      <c r="C343" t="s">
        <v>282</v>
      </c>
      <c r="D343" s="105" t="s">
        <v>82</v>
      </c>
      <c r="E343" s="61" t="s">
        <v>284</v>
      </c>
      <c r="F343" s="115"/>
      <c r="G343" s="115"/>
      <c r="H343" s="105" t="s">
        <v>185</v>
      </c>
      <c r="L343" t="s">
        <v>282</v>
      </c>
      <c r="M343" s="105" t="s">
        <v>82</v>
      </c>
      <c r="N343" s="61" t="s">
        <v>285</v>
      </c>
      <c r="O343" s="115"/>
      <c r="P343" s="115"/>
      <c r="Q343" s="105" t="s">
        <v>185</v>
      </c>
    </row>
    <row r="344" spans="1:17" x14ac:dyDescent="0.2">
      <c r="C344" t="s">
        <v>286</v>
      </c>
      <c r="D344" s="105" t="s">
        <v>287</v>
      </c>
      <c r="E344" s="105" t="s">
        <v>155</v>
      </c>
      <c r="F344" s="114" t="s">
        <v>288</v>
      </c>
      <c r="G344" s="114"/>
      <c r="H344" s="30" t="s">
        <v>83</v>
      </c>
      <c r="L344" s="1" t="s">
        <v>286</v>
      </c>
      <c r="M344" s="105" t="s">
        <v>287</v>
      </c>
      <c r="N344" s="105" t="s">
        <v>289</v>
      </c>
      <c r="O344" s="114" t="s">
        <v>288</v>
      </c>
      <c r="P344" s="114"/>
      <c r="Q344" s="30" t="s">
        <v>83</v>
      </c>
    </row>
    <row r="345" spans="1:17" x14ac:dyDescent="0.2">
      <c r="B345" s="19" t="s">
        <v>15</v>
      </c>
      <c r="C345" s="29" t="s">
        <v>20</v>
      </c>
      <c r="D345" s="29" t="s">
        <v>20</v>
      </c>
      <c r="E345" s="29" t="s">
        <v>20</v>
      </c>
      <c r="F345" s="102" t="s">
        <v>290</v>
      </c>
      <c r="G345" s="29" t="s">
        <v>291</v>
      </c>
      <c r="H345" s="29" t="s">
        <v>88</v>
      </c>
      <c r="K345" s="19" t="s">
        <v>86</v>
      </c>
      <c r="L345" s="29" t="s">
        <v>20</v>
      </c>
      <c r="M345" s="29" t="s">
        <v>20</v>
      </c>
      <c r="N345" s="29" t="s">
        <v>20</v>
      </c>
      <c r="O345" s="102" t="s">
        <v>290</v>
      </c>
      <c r="P345" s="29" t="s">
        <v>291</v>
      </c>
      <c r="Q345" s="29" t="s">
        <v>88</v>
      </c>
    </row>
    <row r="346" spans="1:17" x14ac:dyDescent="0.2">
      <c r="B346" s="105" t="s">
        <v>94</v>
      </c>
      <c r="C346" s="60">
        <f>H79</f>
        <v>114</v>
      </c>
      <c r="D346" s="60">
        <v>107.1</v>
      </c>
      <c r="E346" s="32">
        <v>104.9</v>
      </c>
      <c r="F346" s="25" t="s">
        <v>292</v>
      </c>
      <c r="G346" s="25" t="s">
        <v>293</v>
      </c>
      <c r="H346" s="14">
        <f>D79</f>
        <v>17</v>
      </c>
      <c r="K346" s="105" t="s">
        <v>93</v>
      </c>
      <c r="L346" s="64">
        <f>P78</f>
        <v>1.2249999999999999</v>
      </c>
      <c r="M346" s="61">
        <v>1</v>
      </c>
      <c r="N346" s="65">
        <v>1</v>
      </c>
      <c r="O346" s="14">
        <v>0</v>
      </c>
      <c r="P346" s="14">
        <v>0</v>
      </c>
      <c r="Q346" s="60">
        <f>L78</f>
        <v>0.5</v>
      </c>
    </row>
    <row r="347" spans="1:17" x14ac:dyDescent="0.2">
      <c r="B347" s="105" t="s">
        <v>96</v>
      </c>
      <c r="C347" s="60">
        <f t="shared" ref="C347:C356" si="15">H80</f>
        <v>114</v>
      </c>
      <c r="D347" s="60">
        <v>107.1</v>
      </c>
      <c r="E347" s="32">
        <v>104.9</v>
      </c>
      <c r="F347" s="25" t="s">
        <v>292</v>
      </c>
      <c r="G347" s="25" t="s">
        <v>293</v>
      </c>
      <c r="H347" s="14">
        <f t="shared" ref="H347:H356" si="16">D80</f>
        <v>17</v>
      </c>
      <c r="J347" s="1"/>
      <c r="K347" s="105" t="s">
        <v>95</v>
      </c>
      <c r="L347" s="64">
        <f t="shared" ref="L347:L356" si="17">P79</f>
        <v>20.7</v>
      </c>
      <c r="M347" s="66">
        <v>19</v>
      </c>
      <c r="N347" s="66">
        <v>15</v>
      </c>
      <c r="O347" s="25" t="s">
        <v>294</v>
      </c>
      <c r="P347" s="25" t="s">
        <v>295</v>
      </c>
      <c r="Q347" s="60">
        <f>L79</f>
        <v>6.8</v>
      </c>
    </row>
    <row r="348" spans="1:17" x14ac:dyDescent="0.2">
      <c r="B348" s="105" t="s">
        <v>98</v>
      </c>
      <c r="C348" s="60">
        <f t="shared" si="15"/>
        <v>114</v>
      </c>
      <c r="D348" s="60">
        <v>107.1</v>
      </c>
      <c r="E348" s="32">
        <v>104.9</v>
      </c>
      <c r="F348" s="25" t="s">
        <v>292</v>
      </c>
      <c r="G348" s="25" t="s">
        <v>293</v>
      </c>
      <c r="H348" s="14">
        <f t="shared" si="16"/>
        <v>17</v>
      </c>
      <c r="J348" s="1"/>
      <c r="K348" s="105" t="s">
        <v>97</v>
      </c>
      <c r="L348" s="64">
        <f t="shared" si="17"/>
        <v>20.7</v>
      </c>
      <c r="M348" s="66">
        <v>19</v>
      </c>
      <c r="N348" s="66">
        <v>15</v>
      </c>
      <c r="O348" s="25" t="s">
        <v>294</v>
      </c>
      <c r="P348" s="25" t="s">
        <v>295</v>
      </c>
      <c r="Q348" s="60">
        <f>L80</f>
        <v>6.8</v>
      </c>
    </row>
    <row r="349" spans="1:17" x14ac:dyDescent="0.2">
      <c r="B349" s="105" t="s">
        <v>100</v>
      </c>
      <c r="C349" s="60">
        <f t="shared" si="15"/>
        <v>114</v>
      </c>
      <c r="D349" s="60">
        <v>107.1</v>
      </c>
      <c r="E349" s="32">
        <v>104.9</v>
      </c>
      <c r="F349" s="25" t="s">
        <v>292</v>
      </c>
      <c r="G349" s="25" t="s">
        <v>293</v>
      </c>
      <c r="H349" s="14">
        <f t="shared" si="16"/>
        <v>17</v>
      </c>
      <c r="J349" s="1"/>
      <c r="K349" s="105" t="s">
        <v>99</v>
      </c>
      <c r="L349" s="64">
        <f t="shared" si="17"/>
        <v>20.7</v>
      </c>
      <c r="M349" s="66">
        <v>19</v>
      </c>
      <c r="N349" s="66">
        <v>15</v>
      </c>
      <c r="O349" s="25" t="s">
        <v>294</v>
      </c>
      <c r="P349" s="25" t="s">
        <v>295</v>
      </c>
      <c r="Q349" s="60">
        <f>L81</f>
        <v>6.8</v>
      </c>
    </row>
    <row r="350" spans="1:17" x14ac:dyDescent="0.2">
      <c r="B350" s="105" t="s">
        <v>102</v>
      </c>
      <c r="C350" s="60">
        <f t="shared" si="15"/>
        <v>114</v>
      </c>
      <c r="D350" s="60">
        <v>107.1</v>
      </c>
      <c r="E350" s="32">
        <v>104.9</v>
      </c>
      <c r="F350" s="25" t="s">
        <v>292</v>
      </c>
      <c r="G350" s="25" t="s">
        <v>293</v>
      </c>
      <c r="H350" s="14">
        <f t="shared" si="16"/>
        <v>17</v>
      </c>
      <c r="J350" s="1"/>
      <c r="K350" s="105" t="s">
        <v>101</v>
      </c>
      <c r="L350" s="64">
        <f t="shared" si="17"/>
        <v>20.7</v>
      </c>
      <c r="M350" s="66">
        <v>19</v>
      </c>
      <c r="N350" s="66">
        <v>15</v>
      </c>
      <c r="O350" s="25" t="s">
        <v>294</v>
      </c>
      <c r="P350" s="25" t="s">
        <v>295</v>
      </c>
      <c r="Q350" s="60">
        <f t="shared" ref="Q350:Q356" si="18">L82</f>
        <v>6.8</v>
      </c>
    </row>
    <row r="351" spans="1:17" x14ac:dyDescent="0.2">
      <c r="B351" s="105" t="s">
        <v>104</v>
      </c>
      <c r="C351" s="60">
        <f t="shared" si="15"/>
        <v>114</v>
      </c>
      <c r="D351" s="60">
        <v>107.1</v>
      </c>
      <c r="E351" s="32">
        <v>104.9</v>
      </c>
      <c r="F351" s="25" t="s">
        <v>292</v>
      </c>
      <c r="G351" s="25" t="s">
        <v>293</v>
      </c>
      <c r="H351" s="14">
        <f t="shared" si="16"/>
        <v>17</v>
      </c>
      <c r="K351" s="105" t="s">
        <v>103</v>
      </c>
      <c r="L351" s="64">
        <f t="shared" si="17"/>
        <v>22.5</v>
      </c>
      <c r="M351" s="66">
        <v>21</v>
      </c>
      <c r="N351" s="66">
        <v>17</v>
      </c>
      <c r="O351" s="25" t="s">
        <v>294</v>
      </c>
      <c r="P351" s="25" t="s">
        <v>295</v>
      </c>
      <c r="Q351" s="60">
        <f t="shared" si="18"/>
        <v>7.9</v>
      </c>
    </row>
    <row r="352" spans="1:17" x14ac:dyDescent="0.2">
      <c r="B352" s="105" t="s">
        <v>106</v>
      </c>
      <c r="C352" s="60">
        <f t="shared" si="15"/>
        <v>114</v>
      </c>
      <c r="D352" s="60">
        <v>107.1</v>
      </c>
      <c r="E352" s="32">
        <v>104.9</v>
      </c>
      <c r="F352" s="25" t="s">
        <v>292</v>
      </c>
      <c r="G352" s="25" t="s">
        <v>293</v>
      </c>
      <c r="H352" s="14">
        <f t="shared" si="16"/>
        <v>17</v>
      </c>
      <c r="K352" s="105" t="s">
        <v>105</v>
      </c>
      <c r="L352" s="64">
        <f t="shared" si="17"/>
        <v>22.5</v>
      </c>
      <c r="M352" s="66">
        <v>21</v>
      </c>
      <c r="N352" s="66">
        <v>17</v>
      </c>
      <c r="O352" s="25" t="s">
        <v>294</v>
      </c>
      <c r="P352" s="25" t="s">
        <v>295</v>
      </c>
      <c r="Q352" s="60">
        <f t="shared" si="18"/>
        <v>7.9</v>
      </c>
    </row>
    <row r="353" spans="2:17" x14ac:dyDescent="0.2">
      <c r="B353" s="105" t="s">
        <v>108</v>
      </c>
      <c r="C353" s="60">
        <f t="shared" si="15"/>
        <v>137.75</v>
      </c>
      <c r="D353" s="60">
        <v>132.1</v>
      </c>
      <c r="E353" s="32">
        <v>129.9</v>
      </c>
      <c r="F353" s="25" t="s">
        <v>292</v>
      </c>
      <c r="G353" s="25" t="s">
        <v>293</v>
      </c>
      <c r="H353" s="14">
        <f t="shared" si="16"/>
        <v>20.5</v>
      </c>
      <c r="K353" s="105" t="s">
        <v>107</v>
      </c>
      <c r="L353" s="64">
        <f t="shared" si="17"/>
        <v>22.5</v>
      </c>
      <c r="M353" s="66">
        <v>21</v>
      </c>
      <c r="N353" s="66">
        <v>17</v>
      </c>
      <c r="O353" s="25" t="s">
        <v>294</v>
      </c>
      <c r="P353" s="25" t="s">
        <v>295</v>
      </c>
      <c r="Q353" s="60">
        <f t="shared" si="18"/>
        <v>7.9</v>
      </c>
    </row>
    <row r="354" spans="2:17" x14ac:dyDescent="0.2">
      <c r="B354" s="105" t="s">
        <v>110</v>
      </c>
      <c r="C354" s="60">
        <f t="shared" si="15"/>
        <v>137.75</v>
      </c>
      <c r="D354" s="60">
        <v>132.1</v>
      </c>
      <c r="E354" s="32">
        <v>129.9</v>
      </c>
      <c r="F354" s="25" t="s">
        <v>292</v>
      </c>
      <c r="G354" s="25" t="s">
        <v>293</v>
      </c>
      <c r="H354" s="14">
        <f t="shared" si="16"/>
        <v>20.5</v>
      </c>
      <c r="K354" s="105" t="s">
        <v>109</v>
      </c>
      <c r="L354" s="64">
        <f t="shared" si="17"/>
        <v>22.5</v>
      </c>
      <c r="M354" s="66">
        <v>21</v>
      </c>
      <c r="N354" s="66">
        <v>17</v>
      </c>
      <c r="O354" s="25" t="s">
        <v>294</v>
      </c>
      <c r="P354" s="25" t="s">
        <v>295</v>
      </c>
      <c r="Q354" s="60">
        <f t="shared" si="18"/>
        <v>8.5</v>
      </c>
    </row>
    <row r="355" spans="2:17" x14ac:dyDescent="0.2">
      <c r="B355" s="105" t="s">
        <v>113</v>
      </c>
      <c r="C355" s="60">
        <f t="shared" si="15"/>
        <v>137.75</v>
      </c>
      <c r="D355" s="60">
        <v>132.1</v>
      </c>
      <c r="E355" s="32">
        <v>129.9</v>
      </c>
      <c r="F355" s="25" t="s">
        <v>292</v>
      </c>
      <c r="G355" s="25" t="s">
        <v>293</v>
      </c>
      <c r="H355" s="14">
        <f t="shared" si="16"/>
        <v>20.5</v>
      </c>
      <c r="K355" s="105" t="s">
        <v>111</v>
      </c>
      <c r="L355" s="64">
        <f t="shared" si="17"/>
        <v>22.5</v>
      </c>
      <c r="M355" s="66">
        <v>22</v>
      </c>
      <c r="N355" s="66">
        <v>19</v>
      </c>
      <c r="O355" s="25" t="s">
        <v>296</v>
      </c>
      <c r="P355" s="25" t="s">
        <v>295</v>
      </c>
      <c r="Q355" s="60">
        <f t="shared" si="18"/>
        <v>7.9</v>
      </c>
    </row>
    <row r="356" spans="2:17" ht="13.5" thickBot="1" x14ac:dyDescent="0.25">
      <c r="B356" s="105" t="s">
        <v>115</v>
      </c>
      <c r="C356" s="68">
        <f t="shared" si="15"/>
        <v>137.75</v>
      </c>
      <c r="D356" s="68">
        <v>132.1</v>
      </c>
      <c r="E356" s="51">
        <v>129.9</v>
      </c>
      <c r="F356" s="25" t="s">
        <v>292</v>
      </c>
      <c r="G356" s="25" t="s">
        <v>293</v>
      </c>
      <c r="H356" s="31">
        <f t="shared" si="16"/>
        <v>20.5</v>
      </c>
      <c r="K356" s="105" t="s">
        <v>114</v>
      </c>
      <c r="L356" s="81">
        <f t="shared" si="17"/>
        <v>22.5</v>
      </c>
      <c r="M356" s="67">
        <v>22</v>
      </c>
      <c r="N356" s="67">
        <v>19</v>
      </c>
      <c r="O356" s="25" t="s">
        <v>296</v>
      </c>
      <c r="P356" s="25" t="s">
        <v>295</v>
      </c>
      <c r="Q356" s="68">
        <f t="shared" si="18"/>
        <v>8.3000000000000007</v>
      </c>
    </row>
    <row r="357" spans="2:17" ht="14.25" thickTop="1" thickBot="1" x14ac:dyDescent="0.25">
      <c r="B357" s="59" t="s">
        <v>152</v>
      </c>
      <c r="C357" s="76">
        <f>SUM(C346:C356)</f>
        <v>1349</v>
      </c>
      <c r="D357" s="76">
        <f>SUM(D346:D356)</f>
        <v>1278.0999999999999</v>
      </c>
      <c r="E357" s="33">
        <f>SUM(E346:E356)</f>
        <v>1253.9000000000001</v>
      </c>
      <c r="F357" s="48"/>
      <c r="H357" s="14">
        <f>SUM(H346:H356)</f>
        <v>201</v>
      </c>
      <c r="K357" s="105"/>
      <c r="L357" s="32">
        <f>SUM(L346:L356)</f>
        <v>219.02500000000001</v>
      </c>
      <c r="M357" s="66">
        <f>SUM(M346:M356)</f>
        <v>205</v>
      </c>
      <c r="N357" s="66">
        <f>SUM(N346:N356)</f>
        <v>167</v>
      </c>
      <c r="P357" s="105"/>
      <c r="Q357" s="60">
        <f>SUM(Q346:Q356)</f>
        <v>76.099999999999994</v>
      </c>
    </row>
    <row r="358" spans="2:17" x14ac:dyDescent="0.2">
      <c r="B358" s="59"/>
      <c r="C358" s="62"/>
      <c r="D358" s="62"/>
      <c r="E358" s="112" t="s">
        <v>297</v>
      </c>
      <c r="F358" s="48"/>
      <c r="K358" s="16" t="s">
        <v>117</v>
      </c>
      <c r="P358" s="29"/>
      <c r="Q358" s="60"/>
    </row>
    <row r="359" spans="2:17" x14ac:dyDescent="0.2">
      <c r="D359" s="105" t="s">
        <v>281</v>
      </c>
      <c r="E359" s="113" t="s">
        <v>298</v>
      </c>
      <c r="K359" s="105" t="s">
        <v>119</v>
      </c>
      <c r="L359" s="64">
        <f>P93</f>
        <v>51.3</v>
      </c>
      <c r="M359" s="66">
        <v>45.9</v>
      </c>
      <c r="N359" s="66">
        <v>42</v>
      </c>
      <c r="O359" s="25" t="s">
        <v>299</v>
      </c>
      <c r="P359" s="25" t="s">
        <v>300</v>
      </c>
      <c r="Q359" s="60">
        <f>L93</f>
        <v>17.5</v>
      </c>
    </row>
    <row r="360" spans="2:17" x14ac:dyDescent="0.2">
      <c r="C360" s="105" t="s">
        <v>282</v>
      </c>
      <c r="D360" s="105" t="s">
        <v>82</v>
      </c>
      <c r="E360" s="111" t="s">
        <v>301</v>
      </c>
      <c r="F360" s="115"/>
      <c r="G360" s="115"/>
      <c r="H360" s="105" t="s">
        <v>185</v>
      </c>
      <c r="K360" s="105" t="s">
        <v>120</v>
      </c>
      <c r="L360" s="64">
        <f t="shared" ref="L360:L366" si="19">P94</f>
        <v>51.3</v>
      </c>
      <c r="M360" s="66">
        <v>45.9</v>
      </c>
      <c r="N360" s="66">
        <v>42</v>
      </c>
      <c r="O360" s="25" t="s">
        <v>299</v>
      </c>
      <c r="P360" s="25" t="s">
        <v>300</v>
      </c>
      <c r="Q360" s="60">
        <f t="shared" ref="Q360:Q366" si="20">L94</f>
        <v>17.5</v>
      </c>
    </row>
    <row r="361" spans="2:17" x14ac:dyDescent="0.2">
      <c r="C361" t="s">
        <v>286</v>
      </c>
      <c r="D361" s="105" t="s">
        <v>287</v>
      </c>
      <c r="E361" s="105" t="s">
        <v>155</v>
      </c>
      <c r="F361" s="114" t="s">
        <v>288</v>
      </c>
      <c r="G361" s="114"/>
      <c r="H361" s="30" t="s">
        <v>83</v>
      </c>
      <c r="K361" s="105" t="s">
        <v>121</v>
      </c>
      <c r="L361" s="64">
        <f t="shared" si="19"/>
        <v>51.3</v>
      </c>
      <c r="M361" s="66">
        <v>45.9</v>
      </c>
      <c r="N361" s="66">
        <v>42</v>
      </c>
      <c r="O361" s="25" t="s">
        <v>299</v>
      </c>
      <c r="P361" s="25" t="s">
        <v>300</v>
      </c>
      <c r="Q361" s="60">
        <f t="shared" si="20"/>
        <v>17.5</v>
      </c>
    </row>
    <row r="362" spans="2:17" x14ac:dyDescent="0.2">
      <c r="B362" s="16" t="s">
        <v>21</v>
      </c>
      <c r="C362" s="29" t="s">
        <v>20</v>
      </c>
      <c r="D362" s="29" t="s">
        <v>20</v>
      </c>
      <c r="E362" s="29" t="s">
        <v>20</v>
      </c>
      <c r="F362" s="102" t="s">
        <v>290</v>
      </c>
      <c r="G362" s="29" t="s">
        <v>291</v>
      </c>
      <c r="H362" s="29" t="s">
        <v>88</v>
      </c>
      <c r="K362" s="105" t="s">
        <v>122</v>
      </c>
      <c r="L362" s="64">
        <f t="shared" si="19"/>
        <v>51.3</v>
      </c>
      <c r="M362" s="66">
        <v>45.9</v>
      </c>
      <c r="N362" s="66">
        <v>42</v>
      </c>
      <c r="O362" s="25" t="s">
        <v>299</v>
      </c>
      <c r="P362" s="25" t="s">
        <v>300</v>
      </c>
      <c r="Q362" s="60">
        <f t="shared" si="20"/>
        <v>17.5</v>
      </c>
    </row>
    <row r="363" spans="2:17" x14ac:dyDescent="0.2">
      <c r="B363" s="105" t="s">
        <v>127</v>
      </c>
      <c r="C363" s="105">
        <f>H101</f>
        <v>29.6</v>
      </c>
      <c r="D363" s="105">
        <v>31</v>
      </c>
      <c r="E363" s="32">
        <v>31.4</v>
      </c>
      <c r="F363" s="25" t="s">
        <v>302</v>
      </c>
      <c r="G363" s="25" t="s">
        <v>300</v>
      </c>
      <c r="H363">
        <v>1.3</v>
      </c>
      <c r="K363" s="105" t="s">
        <v>123</v>
      </c>
      <c r="L363" s="64">
        <f t="shared" si="19"/>
        <v>51.3</v>
      </c>
      <c r="M363" s="66">
        <v>45.9</v>
      </c>
      <c r="N363" s="66">
        <v>42</v>
      </c>
      <c r="O363" s="25" t="s">
        <v>299</v>
      </c>
      <c r="P363" s="25" t="s">
        <v>300</v>
      </c>
      <c r="Q363" s="60">
        <f t="shared" si="20"/>
        <v>17.5</v>
      </c>
    </row>
    <row r="364" spans="2:17" ht="13.5" thickBot="1" x14ac:dyDescent="0.25">
      <c r="B364" s="105" t="s">
        <v>128</v>
      </c>
      <c r="C364" s="34">
        <f>H102</f>
        <v>29.6</v>
      </c>
      <c r="D364" s="34">
        <v>31</v>
      </c>
      <c r="E364" s="51">
        <v>30.7</v>
      </c>
      <c r="F364" s="25" t="s">
        <v>302</v>
      </c>
      <c r="G364" s="25" t="s">
        <v>300</v>
      </c>
      <c r="H364" s="2">
        <v>1.3</v>
      </c>
      <c r="K364" s="105" t="s">
        <v>124</v>
      </c>
      <c r="L364" s="64">
        <f t="shared" si="19"/>
        <v>51.3</v>
      </c>
      <c r="M364" s="66">
        <v>45.9</v>
      </c>
      <c r="N364" s="66">
        <v>42</v>
      </c>
      <c r="O364" s="25" t="s">
        <v>299</v>
      </c>
      <c r="P364" s="25" t="s">
        <v>300</v>
      </c>
      <c r="Q364" s="60">
        <f t="shared" si="20"/>
        <v>17.5</v>
      </c>
    </row>
    <row r="365" spans="2:17" ht="14.25" thickTop="1" thickBot="1" x14ac:dyDescent="0.25">
      <c r="B365" s="94" t="s">
        <v>303</v>
      </c>
      <c r="D365" s="105">
        <v>3</v>
      </c>
      <c r="H365">
        <f>SUM(H363:H364)</f>
        <v>2.6</v>
      </c>
      <c r="K365" s="105" t="s">
        <v>125</v>
      </c>
      <c r="L365" s="64">
        <f t="shared" si="19"/>
        <v>51.3</v>
      </c>
      <c r="M365" s="66">
        <v>45.9</v>
      </c>
      <c r="N365" s="66">
        <v>42</v>
      </c>
      <c r="O365" s="25" t="s">
        <v>299</v>
      </c>
      <c r="P365" s="25" t="s">
        <v>300</v>
      </c>
      <c r="Q365" s="60">
        <f t="shared" si="20"/>
        <v>17.5</v>
      </c>
    </row>
    <row r="366" spans="2:17" ht="13.5" thickBot="1" x14ac:dyDescent="0.25">
      <c r="B366" s="59" t="s">
        <v>304</v>
      </c>
      <c r="C366" s="33">
        <f>SUM(C363:C364)</f>
        <v>59.2</v>
      </c>
      <c r="D366" s="80">
        <f>SUM(D363:D365)</f>
        <v>65</v>
      </c>
      <c r="E366" s="55">
        <f>SUM(E363:E364)</f>
        <v>62.099999999999994</v>
      </c>
      <c r="F366" s="48" t="s">
        <v>20</v>
      </c>
      <c r="K366" s="105" t="s">
        <v>126</v>
      </c>
      <c r="L366" s="81">
        <f t="shared" si="19"/>
        <v>51.3</v>
      </c>
      <c r="M366" s="67">
        <v>45.9</v>
      </c>
      <c r="N366" s="67">
        <v>42</v>
      </c>
      <c r="O366" s="25" t="s">
        <v>299</v>
      </c>
      <c r="P366" s="25" t="s">
        <v>300</v>
      </c>
      <c r="Q366" s="60">
        <f t="shared" si="20"/>
        <v>17.5</v>
      </c>
    </row>
    <row r="367" spans="2:17" ht="14.25" thickTop="1" thickBot="1" x14ac:dyDescent="0.25">
      <c r="L367" s="60">
        <f>SUM(L359:L366)</f>
        <v>410.40000000000003</v>
      </c>
      <c r="M367" s="66">
        <f>SUM(M359:M366)</f>
        <v>367.19999999999993</v>
      </c>
      <c r="N367" s="66">
        <f>SUM(N359:N366)</f>
        <v>336</v>
      </c>
      <c r="Q367" s="72">
        <f>SUM(Q359:Q366)</f>
        <v>140</v>
      </c>
    </row>
    <row r="368" spans="2:17" ht="13.5" thickBot="1" x14ac:dyDescent="0.25">
      <c r="B368" s="16" t="s">
        <v>130</v>
      </c>
      <c r="C368" s="10">
        <f>C357+L369+C366</f>
        <v>2037.6250000000002</v>
      </c>
      <c r="D368" s="10">
        <f>D357+M369+D366</f>
        <v>1915.2999999999997</v>
      </c>
      <c r="E368" s="10">
        <f>E357+N369+E366</f>
        <v>1819</v>
      </c>
      <c r="F368" s="48" t="s">
        <v>20</v>
      </c>
      <c r="L368" s="60"/>
      <c r="M368" s="66"/>
      <c r="N368" s="66"/>
    </row>
    <row r="369" spans="1:17" ht="13.5" thickBot="1" x14ac:dyDescent="0.25">
      <c r="D369" s="16"/>
      <c r="F369" s="48"/>
      <c r="K369" s="16" t="s">
        <v>160</v>
      </c>
      <c r="L369" s="33">
        <f>L367+L357</f>
        <v>629.42500000000007</v>
      </c>
      <c r="M369" s="69">
        <f>M367+M357</f>
        <v>572.19999999999993</v>
      </c>
      <c r="N369" s="33">
        <f>N367+N357</f>
        <v>503</v>
      </c>
      <c r="O369" s="48" t="s">
        <v>20</v>
      </c>
      <c r="Q369" s="82">
        <f>Q357+Q367+Q358</f>
        <v>216.1</v>
      </c>
    </row>
    <row r="370" spans="1:17" x14ac:dyDescent="0.2">
      <c r="Q370" s="70"/>
    </row>
    <row r="371" spans="1:17" x14ac:dyDescent="0.2">
      <c r="L371" s="20"/>
      <c r="M371" s="30"/>
      <c r="N371" s="20"/>
    </row>
    <row r="372" spans="1:17" x14ac:dyDescent="0.2">
      <c r="L372" s="20"/>
      <c r="M372" s="30"/>
      <c r="N372" s="20"/>
    </row>
    <row r="375" spans="1:17" ht="18.75" x14ac:dyDescent="0.3">
      <c r="A375" s="36" t="s">
        <v>305</v>
      </c>
    </row>
    <row r="376" spans="1:17" ht="12.75" customHeight="1" x14ac:dyDescent="0.3">
      <c r="A376" s="36"/>
      <c r="B376" t="s">
        <v>306</v>
      </c>
    </row>
    <row r="377" spans="1:17" x14ac:dyDescent="0.2">
      <c r="B377" t="s">
        <v>307</v>
      </c>
    </row>
    <row r="378" spans="1:17" x14ac:dyDescent="0.2">
      <c r="B378" t="s">
        <v>308</v>
      </c>
    </row>
    <row r="385" spans="1:13" ht="18.75" x14ac:dyDescent="0.3">
      <c r="A385" s="36" t="s">
        <v>309</v>
      </c>
    </row>
    <row r="386" spans="1:13" x14ac:dyDescent="0.2">
      <c r="B386" t="s">
        <v>310</v>
      </c>
    </row>
    <row r="387" spans="1:13" x14ac:dyDescent="0.2">
      <c r="B387" t="s">
        <v>311</v>
      </c>
    </row>
    <row r="388" spans="1:13" x14ac:dyDescent="0.2">
      <c r="B388" t="s">
        <v>312</v>
      </c>
    </row>
    <row r="389" spans="1:13" x14ac:dyDescent="0.2">
      <c r="B389" t="s">
        <v>313</v>
      </c>
    </row>
    <row r="390" spans="1:13" x14ac:dyDescent="0.2">
      <c r="B390" t="s">
        <v>314</v>
      </c>
    </row>
    <row r="391" spans="1:13" x14ac:dyDescent="0.2">
      <c r="B391" t="s">
        <v>315</v>
      </c>
    </row>
    <row r="392" spans="1:13" x14ac:dyDescent="0.2">
      <c r="B392" t="s">
        <v>316</v>
      </c>
    </row>
    <row r="393" spans="1:13" x14ac:dyDescent="0.2">
      <c r="B393" t="s">
        <v>317</v>
      </c>
    </row>
    <row r="395" spans="1:13" x14ac:dyDescent="0.2">
      <c r="B395" s="16" t="s">
        <v>15</v>
      </c>
      <c r="C395" s="8">
        <v>1251</v>
      </c>
      <c r="D395" s="21" t="s">
        <v>192</v>
      </c>
      <c r="E395" s="12"/>
      <c r="K395" s="58">
        <v>159</v>
      </c>
      <c r="L395" t="s">
        <v>318</v>
      </c>
      <c r="M395" s="16"/>
    </row>
    <row r="396" spans="1:13" x14ac:dyDescent="0.2">
      <c r="B396" s="1"/>
      <c r="C396">
        <v>3</v>
      </c>
      <c r="D396" s="12" t="s">
        <v>194</v>
      </c>
      <c r="E396" s="12"/>
      <c r="J396" s="17" t="s">
        <v>319</v>
      </c>
      <c r="K396" s="58">
        <v>336</v>
      </c>
      <c r="L396" t="s">
        <v>196</v>
      </c>
      <c r="M396" s="17"/>
    </row>
    <row r="397" spans="1:13" ht="13.5" thickBot="1" x14ac:dyDescent="0.25">
      <c r="C397" s="58">
        <v>26</v>
      </c>
      <c r="D397" t="s">
        <v>197</v>
      </c>
      <c r="K397" s="58">
        <v>60</v>
      </c>
      <c r="L397" t="s">
        <v>198</v>
      </c>
    </row>
    <row r="398" spans="1:13" ht="13.5" thickBot="1" x14ac:dyDescent="0.25">
      <c r="C398" s="10">
        <f>SUM(C395:C397)</f>
        <v>1280</v>
      </c>
      <c r="D398" t="s">
        <v>20</v>
      </c>
      <c r="K398" s="58">
        <v>35</v>
      </c>
      <c r="L398" t="s">
        <v>200</v>
      </c>
    </row>
    <row r="399" spans="1:13" ht="13.5" thickBot="1" x14ac:dyDescent="0.25">
      <c r="K399" s="58">
        <v>40</v>
      </c>
      <c r="L399" t="s">
        <v>320</v>
      </c>
    </row>
    <row r="400" spans="1:13" ht="13.5" thickBot="1" x14ac:dyDescent="0.25">
      <c r="B400" s="16" t="s">
        <v>21</v>
      </c>
      <c r="C400" s="109">
        <v>62</v>
      </c>
      <c r="J400" s="1"/>
      <c r="K400" s="47">
        <f>SUM(K395:K399)</f>
        <v>630</v>
      </c>
      <c r="L400" t="s">
        <v>321</v>
      </c>
      <c r="M400" s="1"/>
    </row>
    <row r="401" spans="1:13" ht="13.5" thickBot="1" x14ac:dyDescent="0.25">
      <c r="C401" s="109">
        <v>3</v>
      </c>
      <c r="D401" t="s">
        <v>201</v>
      </c>
    </row>
    <row r="402" spans="1:13" ht="13.5" thickBot="1" x14ac:dyDescent="0.25">
      <c r="C402" s="10">
        <f>SUM(C400:C401)</f>
        <v>65</v>
      </c>
      <c r="D402" t="s">
        <v>20</v>
      </c>
    </row>
    <row r="403" spans="1:13" ht="13.5" thickBot="1" x14ac:dyDescent="0.25">
      <c r="J403" s="16" t="s">
        <v>130</v>
      </c>
      <c r="K403" s="10">
        <f>C398+K400+C402</f>
        <v>1975</v>
      </c>
      <c r="L403" s="48" t="s">
        <v>20</v>
      </c>
      <c r="M403" s="16"/>
    </row>
    <row r="408" spans="1:13" ht="18.75" x14ac:dyDescent="0.3">
      <c r="A408" s="36" t="s">
        <v>322</v>
      </c>
    </row>
    <row r="409" spans="1:13" x14ac:dyDescent="0.2">
      <c r="B409" s="92" t="s">
        <v>323</v>
      </c>
    </row>
    <row r="410" spans="1:13" x14ac:dyDescent="0.2">
      <c r="B410" s="92" t="s">
        <v>324</v>
      </c>
    </row>
    <row r="411" spans="1:13" x14ac:dyDescent="0.2">
      <c r="B411" s="92"/>
      <c r="D411" s="98" t="s">
        <v>325</v>
      </c>
      <c r="K411" s="98" t="s">
        <v>325</v>
      </c>
    </row>
    <row r="412" spans="1:13" ht="13.5" thickBot="1" x14ac:dyDescent="0.25">
      <c r="C412" s="4" t="s">
        <v>326</v>
      </c>
      <c r="D412" s="94" t="s">
        <v>170</v>
      </c>
      <c r="J412" s="4" t="s">
        <v>326</v>
      </c>
      <c r="K412" s="94" t="s">
        <v>170</v>
      </c>
    </row>
    <row r="413" spans="1:13" ht="13.5" thickBot="1" x14ac:dyDescent="0.25">
      <c r="B413" s="16" t="s">
        <v>15</v>
      </c>
      <c r="C413" s="83">
        <f>E138</f>
        <v>864.95999999999992</v>
      </c>
      <c r="D413" s="83">
        <f>-E137</f>
        <v>0</v>
      </c>
      <c r="E413" s="111" t="s">
        <v>327</v>
      </c>
      <c r="F413" s="84">
        <f>C413+D413</f>
        <v>864.95999999999992</v>
      </c>
      <c r="I413" s="16" t="s">
        <v>17</v>
      </c>
      <c r="J413" s="83">
        <f>N149</f>
        <v>411.50399999999996</v>
      </c>
      <c r="K413" s="83">
        <f>-N138</f>
        <v>0</v>
      </c>
      <c r="L413" s="111" t="s">
        <v>327</v>
      </c>
      <c r="M413" s="84">
        <f>J413+K413</f>
        <v>411.50399999999996</v>
      </c>
    </row>
  </sheetData>
  <customSheetViews>
    <customSheetView guid="{9FA2CEE3-FE6B-4AE0-9D6F-CC11E2A83486}" showRuler="0">
      <rowBreaks count="3" manualBreakCount="3">
        <brk id="56" max="16383" man="1"/>
        <brk id="91" max="16383" man="1"/>
        <brk id="135" max="16383" man="1"/>
      </rowBreaks>
      <pageMargins left="0" right="0" top="0" bottom="0" header="0" footer="0"/>
      <pageSetup scale="86" fitToHeight="5" orientation="portrait" r:id="rId1"/>
      <headerFooter alignWithMargins="0"/>
    </customSheetView>
    <customSheetView guid="{A767B7CE-FACE-4E69-9AA9-8F5CD92B0716}" showPageBreaks="1" showRuler="0">
      <selection activeCell="H7" sqref="H7"/>
      <rowBreaks count="5" manualBreakCount="5">
        <brk id="56" max="16383" man="1"/>
        <brk id="93" max="16383" man="1"/>
        <brk id="137" max="16383" man="1"/>
        <brk id="195" max="16383" man="1"/>
        <brk id="255" max="16383" man="1"/>
      </rowBreaks>
      <pageMargins left="0" right="0" top="0" bottom="0" header="0" footer="0"/>
      <pageSetup scale="86" fitToHeight="5" orientation="portrait" r:id="rId2"/>
      <headerFooter alignWithMargins="0"/>
    </customSheetView>
  </customSheetViews>
  <mergeCells count="7">
    <mergeCell ref="O344:P344"/>
    <mergeCell ref="F360:G360"/>
    <mergeCell ref="F361:G361"/>
    <mergeCell ref="B5:O5"/>
    <mergeCell ref="F343:G343"/>
    <mergeCell ref="F344:G344"/>
    <mergeCell ref="O343:P343"/>
  </mergeCells>
  <phoneticPr fontId="4" type="noConversion"/>
  <pageMargins left="0.5" right="0.25" top="0.5" bottom="0.5" header="0.25" footer="0.5"/>
  <pageSetup scale="77" fitToHeight="6" orientation="portrait" r:id="rId3"/>
  <headerFooter alignWithMargins="0">
    <oddFooter>&amp;RPage &amp;P of &amp;N</oddFooter>
  </headerFooter>
  <rowBreaks count="5" manualBreakCount="5">
    <brk id="59" max="16383" man="1"/>
    <brk id="116" max="16383" man="1"/>
    <brk id="242" max="16383" man="1"/>
    <brk id="304" max="16383" man="1"/>
    <brk id="374" max="16383" man="1"/>
  </rowBreak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9454E33FEF8648B8423528AF964B58" ma:contentTypeVersion="8" ma:contentTypeDescription="Create a new document." ma:contentTypeScope="" ma:versionID="135f15332910ed3d0908ffc3c49b3e1d">
  <xsd:schema xmlns:xsd="http://www.w3.org/2001/XMLSchema" xmlns:xs="http://www.w3.org/2001/XMLSchema" xmlns:p="http://schemas.microsoft.com/office/2006/metadata/properties" xmlns:ns2="04635ad1-00e6-4b70-b80b-425c3648e054" xmlns:ns3="bf88a1e1-8fc1-4cc2-adbf-3cabb0dae1f9" targetNamespace="http://schemas.microsoft.com/office/2006/metadata/properties" ma:root="true" ma:fieldsID="90f86808b3fb6cf5e3c5c68ca754fde2" ns2:_="" ns3:_="">
    <xsd:import namespace="04635ad1-00e6-4b70-b80b-425c3648e054"/>
    <xsd:import namespace="bf88a1e1-8fc1-4cc2-adbf-3cabb0dae1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635ad1-00e6-4b70-b80b-425c3648e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88a1e1-8fc1-4cc2-adbf-3cabb0dae1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1B609A8-6033-4717-9295-E132AE5AE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635ad1-00e6-4b70-b80b-425c3648e054"/>
    <ds:schemaRef ds:uri="bf88a1e1-8fc1-4cc2-adbf-3cabb0dae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3FADA1-83DF-439F-9DFE-FCED34C9A7B5}">
  <ds:schemaRefs>
    <ds:schemaRef ds:uri="http://schemas.microsoft.com/sharepoint/v3/contenttype/forms"/>
  </ds:schemaRefs>
</ds:datastoreItem>
</file>

<file path=customXml/itemProps3.xml><?xml version="1.0" encoding="utf-8"?>
<ds:datastoreItem xmlns:ds="http://schemas.openxmlformats.org/officeDocument/2006/customXml" ds:itemID="{0577B64C-0433-403A-85C8-22C02632C1EC}">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Hydro Capacity</vt:lpstr>
    </vt:vector>
  </TitlesOfParts>
  <Manager/>
  <Company>Chelan County PUD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District_Hydro_Projects_Capacities</dc:title>
  <dc:subject/>
  <dc:creator>willard</dc:creator>
  <cp:keywords/>
  <dc:description/>
  <cp:lastModifiedBy>Sarah McCue</cp:lastModifiedBy>
  <cp:revision/>
  <dcterms:created xsi:type="dcterms:W3CDTF">2003-06-10T22:33:15Z</dcterms:created>
  <dcterms:modified xsi:type="dcterms:W3CDTF">2023-02-09T19:20:31Z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0x010100089454E33FEF8648B8423528AF964B58</vt:lpwstr>
  </property>
  <property fmtid="{D5CDD505-2E9C-101B-9397-08002B2CF9AE}" pid="3" name="_dlc_DocIdItemGuid">
    <vt:lpwstr>f0d338d2-9b87-4ab6-b2bf-dafdbc57150a</vt:lpwstr>
  </property>
  <property fmtid="{D5CDD505-2E9C-101B-9397-08002B2CF9AE}" pid="4" name="MSIP_Label_34193148-6930-4f89-8cd5-2521ed9151d1_Enabled">
    <vt:lpwstr>True</vt:lpwstr>
  </property>
  <property fmtid="{D5CDD505-2E9C-101B-9397-08002B2CF9AE}" pid="5" name="MSIP_Label_34193148-6930-4f89-8cd5-2521ed9151d1_SiteId">
    <vt:lpwstr>be002879-154d-4d36-b10b-5b72a0c59bd0</vt:lpwstr>
  </property>
  <property fmtid="{D5CDD505-2E9C-101B-9397-08002B2CF9AE}" pid="6" name="MSIP_Label_34193148-6930-4f89-8cd5-2521ed9151d1_Owner">
    <vt:lpwstr>willard.fields@chelanpud.org</vt:lpwstr>
  </property>
  <property fmtid="{D5CDD505-2E9C-101B-9397-08002B2CF9AE}" pid="7" name="MSIP_Label_34193148-6930-4f89-8cd5-2521ed9151d1_SetDate">
    <vt:lpwstr>2021-03-18T16:44:26.6528396Z</vt:lpwstr>
  </property>
  <property fmtid="{D5CDD505-2E9C-101B-9397-08002B2CF9AE}" pid="8" name="MSIP_Label_34193148-6930-4f89-8cd5-2521ed9151d1_Name">
    <vt:lpwstr>General</vt:lpwstr>
  </property>
  <property fmtid="{D5CDD505-2E9C-101B-9397-08002B2CF9AE}" pid="9" name="MSIP_Label_34193148-6930-4f89-8cd5-2521ed9151d1_Application">
    <vt:lpwstr>Microsoft Azure Information Protection</vt:lpwstr>
  </property>
  <property fmtid="{D5CDD505-2E9C-101B-9397-08002B2CF9AE}" pid="10" name="MSIP_Label_34193148-6930-4f89-8cd5-2521ed9151d1_ActionId">
    <vt:lpwstr>6ac78cc4-122f-4478-9e7c-80144e5b75e2</vt:lpwstr>
  </property>
  <property fmtid="{D5CDD505-2E9C-101B-9397-08002B2CF9AE}" pid="11" name="MSIP_Label_34193148-6930-4f89-8cd5-2521ed9151d1_Extended_MSFT_Method">
    <vt:lpwstr>Automatic</vt:lpwstr>
  </property>
  <property fmtid="{D5CDD505-2E9C-101B-9397-08002B2CF9AE}" pid="12" name="Sensitivity">
    <vt:lpwstr>General</vt:lpwstr>
  </property>
  <property fmtid="{D5CDD505-2E9C-101B-9397-08002B2CF9AE}" pid="13" name="Order">
    <vt:r8>1900</vt:r8>
  </property>
</Properties>
</file>